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se\OneDrive\Рабочий стол\Обновленные ОПОП_29.09.2023\22.02.06 Сварочное производство_Набор 2023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6" i="1" l="1"/>
  <c r="T116" i="1"/>
  <c r="S116" i="1"/>
  <c r="U115" i="1"/>
  <c r="T115" i="1"/>
  <c r="S115" i="1"/>
  <c r="R115" i="1"/>
  <c r="Q115" i="1"/>
  <c r="P115" i="1"/>
  <c r="U114" i="1"/>
  <c r="T114" i="1"/>
  <c r="S114" i="1"/>
  <c r="R114" i="1"/>
  <c r="Q114" i="1"/>
  <c r="R112" i="1"/>
  <c r="N112" i="1"/>
  <c r="R111" i="1"/>
  <c r="N111" i="1"/>
  <c r="I109" i="1"/>
  <c r="K103" i="1"/>
  <c r="U102" i="1"/>
  <c r="U112" i="1" s="1"/>
  <c r="T102" i="1"/>
  <c r="T112" i="1" s="1"/>
  <c r="S102" i="1"/>
  <c r="S112" i="1" s="1"/>
  <c r="R102" i="1"/>
  <c r="Q102" i="1"/>
  <c r="Q112" i="1" s="1"/>
  <c r="P102" i="1"/>
  <c r="P112" i="1" s="1"/>
  <c r="O102" i="1"/>
  <c r="O112" i="1" s="1"/>
  <c r="N102" i="1"/>
  <c r="U101" i="1"/>
  <c r="U100" i="1" s="1"/>
  <c r="U111" i="1" s="1"/>
  <c r="T101" i="1"/>
  <c r="S101" i="1"/>
  <c r="T100" i="1"/>
  <c r="T111" i="1" s="1"/>
  <c r="S100" i="1"/>
  <c r="S111" i="1" s="1"/>
  <c r="R100" i="1"/>
  <c r="Q100" i="1"/>
  <c r="Q111" i="1" s="1"/>
  <c r="P100" i="1"/>
  <c r="P111" i="1" s="1"/>
  <c r="O100" i="1"/>
  <c r="O111" i="1" s="1"/>
  <c r="N100" i="1"/>
  <c r="K97" i="1"/>
  <c r="I97" i="1" s="1"/>
  <c r="K96" i="1"/>
  <c r="I96" i="1"/>
  <c r="K95" i="1"/>
  <c r="I95" i="1" s="1"/>
  <c r="I93" i="1" s="1"/>
  <c r="K94" i="1"/>
  <c r="I94" i="1"/>
  <c r="U93" i="1"/>
  <c r="U92" i="1" s="1"/>
  <c r="T93" i="1"/>
  <c r="S93" i="1"/>
  <c r="R93" i="1"/>
  <c r="Q93" i="1"/>
  <c r="Q92" i="1" s="1"/>
  <c r="P93" i="1"/>
  <c r="O93" i="1"/>
  <c r="N93" i="1"/>
  <c r="M93" i="1"/>
  <c r="M92" i="1" s="1"/>
  <c r="L93" i="1"/>
  <c r="J93" i="1"/>
  <c r="K90" i="1"/>
  <c r="K89" i="1"/>
  <c r="K88" i="1"/>
  <c r="K86" i="1" s="1"/>
  <c r="K64" i="1" s="1"/>
  <c r="K87" i="1"/>
  <c r="I87" i="1"/>
  <c r="U86" i="1"/>
  <c r="T86" i="1"/>
  <c r="T64" i="1" s="1"/>
  <c r="T92" i="1" s="1"/>
  <c r="S86" i="1"/>
  <c r="R86" i="1"/>
  <c r="Q86" i="1"/>
  <c r="P86" i="1"/>
  <c r="P64" i="1" s="1"/>
  <c r="P92" i="1" s="1"/>
  <c r="O86" i="1"/>
  <c r="N86" i="1"/>
  <c r="M86" i="1"/>
  <c r="L86" i="1"/>
  <c r="L64" i="1" s="1"/>
  <c r="L92" i="1" s="1"/>
  <c r="J86" i="1"/>
  <c r="I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K83" i="1"/>
  <c r="K82" i="1"/>
  <c r="I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K79" i="1"/>
  <c r="K78" i="1"/>
  <c r="K77" i="1"/>
  <c r="I77" i="1"/>
  <c r="I76" i="1" s="1"/>
  <c r="U76" i="1"/>
  <c r="T76" i="1"/>
  <c r="S76" i="1"/>
  <c r="R76" i="1"/>
  <c r="R63" i="1" s="1"/>
  <c r="R43" i="1" s="1"/>
  <c r="Q76" i="1"/>
  <c r="P76" i="1"/>
  <c r="O76" i="1"/>
  <c r="N76" i="1"/>
  <c r="N63" i="1" s="1"/>
  <c r="M76" i="1"/>
  <c r="L76" i="1"/>
  <c r="K76" i="1"/>
  <c r="J76" i="1"/>
  <c r="J63" i="1" s="1"/>
  <c r="J43" i="1" s="1"/>
  <c r="K74" i="1"/>
  <c r="K73" i="1"/>
  <c r="K71" i="1" s="1"/>
  <c r="I73" i="1"/>
  <c r="K72" i="1"/>
  <c r="I72" i="1" s="1"/>
  <c r="I71" i="1" s="1"/>
  <c r="U71" i="1"/>
  <c r="T71" i="1"/>
  <c r="T63" i="1" s="1"/>
  <c r="S71" i="1"/>
  <c r="R71" i="1"/>
  <c r="Q71" i="1"/>
  <c r="P71" i="1"/>
  <c r="O71" i="1"/>
  <c r="N71" i="1"/>
  <c r="M71" i="1"/>
  <c r="L71" i="1"/>
  <c r="J71" i="1"/>
  <c r="K69" i="1"/>
  <c r="K68" i="1"/>
  <c r="K67" i="1"/>
  <c r="K66" i="1"/>
  <c r="K65" i="1" s="1"/>
  <c r="U65" i="1"/>
  <c r="U63" i="1" s="1"/>
  <c r="T65" i="1"/>
  <c r="S65" i="1"/>
  <c r="R65" i="1"/>
  <c r="Q65" i="1"/>
  <c r="Q63" i="1" s="1"/>
  <c r="P65" i="1"/>
  <c r="P63" i="1" s="1"/>
  <c r="O65" i="1"/>
  <c r="N65" i="1"/>
  <c r="M65" i="1"/>
  <c r="M63" i="1" s="1"/>
  <c r="L65" i="1"/>
  <c r="L63" i="1" s="1"/>
  <c r="J65" i="1"/>
  <c r="I65" i="1"/>
  <c r="U64" i="1"/>
  <c r="S64" i="1"/>
  <c r="S92" i="1" s="1"/>
  <c r="R64" i="1"/>
  <c r="R92" i="1" s="1"/>
  <c r="Q64" i="1"/>
  <c r="O64" i="1"/>
  <c r="O92" i="1" s="1"/>
  <c r="N64" i="1"/>
  <c r="N92" i="1" s="1"/>
  <c r="M64" i="1"/>
  <c r="J64" i="1"/>
  <c r="J92" i="1" s="1"/>
  <c r="I64" i="1"/>
  <c r="S63" i="1"/>
  <c r="S43" i="1" s="1"/>
  <c r="S33" i="1" s="1"/>
  <c r="O63" i="1"/>
  <c r="O43" i="1" s="1"/>
  <c r="O33" i="1" s="1"/>
  <c r="K62" i="1"/>
  <c r="I62" i="1"/>
  <c r="K61" i="1"/>
  <c r="I61" i="1" s="1"/>
  <c r="K60" i="1"/>
  <c r="I60" i="1"/>
  <c r="K59" i="1"/>
  <c r="I59" i="1" s="1"/>
  <c r="K58" i="1"/>
  <c r="K57" i="1"/>
  <c r="I57" i="1" s="1"/>
  <c r="K56" i="1"/>
  <c r="I56" i="1"/>
  <c r="K55" i="1"/>
  <c r="I55" i="1" s="1"/>
  <c r="K54" i="1"/>
  <c r="I54" i="1"/>
  <c r="K53" i="1"/>
  <c r="K52" i="1"/>
  <c r="I52" i="1" s="1"/>
  <c r="K51" i="1"/>
  <c r="I51" i="1"/>
  <c r="K50" i="1"/>
  <c r="I50" i="1" s="1"/>
  <c r="K49" i="1"/>
  <c r="I49" i="1"/>
  <c r="K48" i="1"/>
  <c r="I48" i="1" s="1"/>
  <c r="K47" i="1"/>
  <c r="I47" i="1"/>
  <c r="K46" i="1"/>
  <c r="I46" i="1" s="1"/>
  <c r="U45" i="1"/>
  <c r="T45" i="1"/>
  <c r="S45" i="1"/>
  <c r="R45" i="1"/>
  <c r="Q45" i="1"/>
  <c r="P45" i="1"/>
  <c r="O45" i="1"/>
  <c r="N45" i="1"/>
  <c r="M45" i="1"/>
  <c r="L45" i="1"/>
  <c r="J45" i="1"/>
  <c r="U44" i="1"/>
  <c r="T44" i="1"/>
  <c r="T43" i="1" s="1"/>
  <c r="T33" i="1" s="1"/>
  <c r="S44" i="1"/>
  <c r="R44" i="1"/>
  <c r="Q44" i="1"/>
  <c r="P44" i="1"/>
  <c r="O44" i="1"/>
  <c r="N44" i="1"/>
  <c r="M44" i="1"/>
  <c r="L44" i="1"/>
  <c r="J44" i="1"/>
  <c r="K42" i="1"/>
  <c r="I42" i="1"/>
  <c r="K41" i="1"/>
  <c r="I41" i="1" s="1"/>
  <c r="I39" i="1" s="1"/>
  <c r="K40" i="1"/>
  <c r="I40" i="1"/>
  <c r="U39" i="1"/>
  <c r="T39" i="1"/>
  <c r="S39" i="1"/>
  <c r="R39" i="1"/>
  <c r="Q39" i="1"/>
  <c r="P39" i="1"/>
  <c r="O39" i="1"/>
  <c r="N39" i="1"/>
  <c r="M39" i="1"/>
  <c r="L39" i="1"/>
  <c r="J39" i="1"/>
  <c r="K38" i="1"/>
  <c r="I38" i="1" s="1"/>
  <c r="K37" i="1"/>
  <c r="I37" i="1"/>
  <c r="K36" i="1"/>
  <c r="I36" i="1" s="1"/>
  <c r="K35" i="1"/>
  <c r="I35" i="1"/>
  <c r="U34" i="1"/>
  <c r="T34" i="1"/>
  <c r="S34" i="1"/>
  <c r="R34" i="1"/>
  <c r="R33" i="1" s="1"/>
  <c r="R99" i="1" s="1"/>
  <c r="Q34" i="1"/>
  <c r="P34" i="1"/>
  <c r="O34" i="1"/>
  <c r="N34" i="1"/>
  <c r="M34" i="1"/>
  <c r="L34" i="1"/>
  <c r="K34" i="1"/>
  <c r="J34" i="1"/>
  <c r="J33" i="1" s="1"/>
  <c r="J99" i="1" s="1"/>
  <c r="I32" i="1"/>
  <c r="I31" i="1"/>
  <c r="I29" i="1" s="1"/>
  <c r="I14" i="1" s="1"/>
  <c r="I30" i="1"/>
  <c r="O29" i="1"/>
  <c r="N29" i="1"/>
  <c r="M29" i="1"/>
  <c r="L29" i="1"/>
  <c r="K29" i="1"/>
  <c r="U28" i="1"/>
  <c r="U15" i="1" s="1"/>
  <c r="U14" i="1" s="1"/>
  <c r="T28" i="1"/>
  <c r="S28" i="1"/>
  <c r="U24" i="1"/>
  <c r="T24" i="1"/>
  <c r="S24" i="1"/>
  <c r="I16" i="1"/>
  <c r="T15" i="1"/>
  <c r="T14" i="1" s="1"/>
  <c r="S15" i="1"/>
  <c r="R15" i="1"/>
  <c r="Q15" i="1"/>
  <c r="P15" i="1"/>
  <c r="P14" i="1" s="1"/>
  <c r="O15" i="1"/>
  <c r="N15" i="1"/>
  <c r="M15" i="1"/>
  <c r="L15" i="1"/>
  <c r="L14" i="1" s="1"/>
  <c r="K15" i="1"/>
  <c r="J15" i="1"/>
  <c r="I15" i="1"/>
  <c r="S14" i="1"/>
  <c r="R14" i="1"/>
  <c r="Q14" i="1"/>
  <c r="O14" i="1"/>
  <c r="O110" i="1" s="1"/>
  <c r="O109" i="1" s="1"/>
  <c r="N14" i="1"/>
  <c r="M14" i="1"/>
  <c r="K14" i="1"/>
  <c r="J14" i="1"/>
  <c r="K63" i="1" l="1"/>
  <c r="N43" i="1"/>
  <c r="N110" i="1" s="1"/>
  <c r="N109" i="1" s="1"/>
  <c r="S99" i="1"/>
  <c r="Q110" i="1"/>
  <c r="Q109" i="1" s="1"/>
  <c r="U110" i="1"/>
  <c r="U109" i="1" s="1"/>
  <c r="L43" i="1"/>
  <c r="L33" i="1" s="1"/>
  <c r="L99" i="1" s="1"/>
  <c r="P43" i="1"/>
  <c r="P33" i="1" s="1"/>
  <c r="P99" i="1" s="1"/>
  <c r="T99" i="1"/>
  <c r="I63" i="1"/>
  <c r="S110" i="1"/>
  <c r="S109" i="1" s="1"/>
  <c r="P110" i="1"/>
  <c r="P109" i="1" s="1"/>
  <c r="T110" i="1"/>
  <c r="T109" i="1" s="1"/>
  <c r="N33" i="1"/>
  <c r="N99" i="1" s="1"/>
  <c r="I34" i="1"/>
  <c r="M33" i="1"/>
  <c r="M99" i="1" s="1"/>
  <c r="Q33" i="1"/>
  <c r="Q99" i="1" s="1"/>
  <c r="U33" i="1"/>
  <c r="U99" i="1" s="1"/>
  <c r="M43" i="1"/>
  <c r="Q43" i="1"/>
  <c r="U43" i="1"/>
  <c r="I44" i="1"/>
  <c r="I43" i="1" s="1"/>
  <c r="I45" i="1"/>
  <c r="O99" i="1"/>
  <c r="K100" i="1"/>
  <c r="I100" i="1" s="1"/>
  <c r="K101" i="1"/>
  <c r="J100" i="1" s="1"/>
  <c r="I92" i="1" s="1"/>
  <c r="K102" i="1"/>
  <c r="K39" i="1"/>
  <c r="K44" i="1"/>
  <c r="K43" i="1" s="1"/>
  <c r="K93" i="1"/>
  <c r="K92" i="1" s="1"/>
  <c r="R110" i="1"/>
  <c r="R109" i="1" s="1"/>
  <c r="K45" i="1"/>
  <c r="K33" i="1" l="1"/>
  <c r="K99" i="1" s="1"/>
  <c r="I33" i="1"/>
  <c r="I99" i="1" s="1"/>
</calcChain>
</file>

<file path=xl/sharedStrings.xml><?xml version="1.0" encoding="utf-8"?>
<sst xmlns="http://schemas.openxmlformats.org/spreadsheetml/2006/main" count="254" uniqueCount="233">
  <si>
    <r>
      <t xml:space="preserve">Рабочий план учебного процесса </t>
    </r>
    <r>
      <rPr>
        <b/>
        <sz val="14"/>
        <color indexed="8"/>
        <rFont val="Times New Roman"/>
        <family val="1"/>
        <charset val="204"/>
      </rPr>
      <t xml:space="preserve"> </t>
    </r>
  </si>
  <si>
    <t>Государственного автономного  образовательного учреждения</t>
  </si>
  <si>
    <t>Свердловской области «Верхнепышминского механико-технологического техникума «Юность»</t>
  </si>
  <si>
    <t xml:space="preserve">Настоящий учебный план составлен на основе ФГОС СПО (подготовка специалистов среднего звена) и базисного учебного плана (БУП) по специальности </t>
  </si>
  <si>
    <t>22.02.06 "Сварочное производство"</t>
  </si>
  <si>
    <t xml:space="preserve">Квалификация:  техник   </t>
  </si>
  <si>
    <t xml:space="preserve">Форма обучения – очная </t>
  </si>
  <si>
    <t>Нормативный срок обучения  -  3 года 10 месяцев</t>
  </si>
  <si>
    <t>Индекс</t>
  </si>
  <si>
    <t>Наименование циклов, разделов, дисциплин, профессиональных модулей, междисциплинарных курсов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</si>
  <si>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</si>
  <si>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</si>
  <si>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</si>
  <si>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Экзамен</t>
  </si>
  <si>
    <t>Диффер. зачет</t>
  </si>
  <si>
    <t>Зачет</t>
  </si>
  <si>
    <t>Курсовая работа</t>
  </si>
  <si>
    <t>Индивидуальный проект</t>
  </si>
  <si>
    <t>Др. виды аттестации</t>
  </si>
  <si>
    <t>максимальная учебная нагрузка</t>
  </si>
  <si>
    <t>самостоятельная учебная нагрузка, ч</t>
  </si>
  <si>
    <t>обязательная учебная нагрузка</t>
  </si>
  <si>
    <t>I курс</t>
  </si>
  <si>
    <t>II курс</t>
  </si>
  <si>
    <t>III курс</t>
  </si>
  <si>
    <t>IV курс</t>
  </si>
  <si>
    <t>всего занятий</t>
  </si>
  <si>
    <t>лабораторных и практ. занятий</t>
  </si>
  <si>
    <t xml:space="preserve">курсовых работ (проектов) </t>
  </si>
  <si>
    <t>1 сем.</t>
  </si>
  <si>
    <t>2 сем.</t>
  </si>
  <si>
    <t>3 сем.</t>
  </si>
  <si>
    <t>4 сем.</t>
  </si>
  <si>
    <t>5 сем.</t>
  </si>
  <si>
    <t>6 сем.</t>
  </si>
  <si>
    <t xml:space="preserve">7 сем.  </t>
  </si>
  <si>
    <t xml:space="preserve">8 сем.    </t>
  </si>
  <si>
    <t>17 нед.</t>
  </si>
  <si>
    <t>24 нед.</t>
  </si>
  <si>
    <t>9</t>
  </si>
  <si>
    <t>11</t>
  </si>
  <si>
    <t>13</t>
  </si>
  <si>
    <t>15</t>
  </si>
  <si>
    <t>17</t>
  </si>
  <si>
    <t>19</t>
  </si>
  <si>
    <t>О.00</t>
  </si>
  <si>
    <t>Общеобразовательный учебный цикл</t>
  </si>
  <si>
    <t>ОУП</t>
  </si>
  <si>
    <t>Обязательные учебные предметы</t>
  </si>
  <si>
    <t>ОУП.01</t>
  </si>
  <si>
    <t>русский язык</t>
  </si>
  <si>
    <t>ОУП.02</t>
  </si>
  <si>
    <t>литература</t>
  </si>
  <si>
    <t>ОУП.03</t>
  </si>
  <si>
    <t>математика</t>
  </si>
  <si>
    <t>ОУП.04</t>
  </si>
  <si>
    <t>иностранный язык</t>
  </si>
  <si>
    <t>ОУП.05</t>
  </si>
  <si>
    <t>информатика</t>
  </si>
  <si>
    <t>ОУП.06</t>
  </si>
  <si>
    <t>физика</t>
  </si>
  <si>
    <t>ОУП.07(П)</t>
  </si>
  <si>
    <t>химия</t>
  </si>
  <si>
    <t>ОУП.08(П)</t>
  </si>
  <si>
    <t>биология</t>
  </si>
  <si>
    <t>ОУП.09</t>
  </si>
  <si>
    <t>история</t>
  </si>
  <si>
    <t>ОУП.10</t>
  </si>
  <si>
    <t>обществознание</t>
  </si>
  <si>
    <t>ОУП.11(П)</t>
  </si>
  <si>
    <t>география</t>
  </si>
  <si>
    <t>ОУП.12(П)</t>
  </si>
  <si>
    <t>физическая культура</t>
  </si>
  <si>
    <t>ОУП.13</t>
  </si>
  <si>
    <t>основы безопасности жизнедеятельности</t>
  </si>
  <si>
    <t>ДУПК</t>
  </si>
  <si>
    <t>Дополнительные учебные предметы, курсы</t>
  </si>
  <si>
    <t>ДУК.01</t>
  </si>
  <si>
    <t>Техника бесконфликтного общения</t>
  </si>
  <si>
    <t>ДУК.02</t>
  </si>
  <si>
    <t>Основы научной исследовательской деятельности</t>
  </si>
  <si>
    <t>ДУК.03</t>
  </si>
  <si>
    <t>Введение в специальность</t>
  </si>
  <si>
    <t>Обязательная часть учебных циклов ППССЗ</t>
  </si>
  <si>
    <t>ОГСЭ.00</t>
  </si>
  <si>
    <t>Общий гуманитарный и социально-экономический учебные циклы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</si>
  <si>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</si>
  <si>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</si>
  <si>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</si>
  <si>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</si>
  <si>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</si>
  <si>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</si>
  <si>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4,6,7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</si>
  <si>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</si>
  <si>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</si>
  <si>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</si>
  <si>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</si>
  <si>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</si>
  <si>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</si>
  <si>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</si>
  <si>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</si>
  <si>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>ЕН 03</t>
  </si>
  <si>
    <t>Физика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</si>
  <si>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</si>
  <si>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</si>
  <si>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</si>
  <si>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</si>
  <si>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</si>
  <si>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Информационные технологии в профессиональной деятельности</t>
  </si>
  <si>
    <t>ОП.02</t>
  </si>
  <si>
    <t>Правовое обеспечение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</si>
  <si>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</si>
  <si>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</si>
  <si>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</si>
  <si>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</si>
  <si>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ОП.05</t>
  </si>
  <si>
    <t>Охрана труда</t>
  </si>
  <si>
    <t>ОП.06</t>
  </si>
  <si>
    <t>Инженерная графика</t>
  </si>
  <si>
    <t>ОП.07</t>
  </si>
  <si>
    <t>Техническая механика</t>
  </si>
  <si>
    <t>ОП.08</t>
  </si>
  <si>
    <t>Материаловедение</t>
  </si>
  <si>
    <t>ОП.09</t>
  </si>
  <si>
    <t>Электротехника и электроника</t>
  </si>
  <si>
    <t>ОП.10</t>
  </si>
  <si>
    <t>Метрология стандартизация и сертификация</t>
  </si>
  <si>
    <t>ОП.11</t>
  </si>
  <si>
    <t>Безопасность жизнедеятельности</t>
  </si>
  <si>
    <t>ВОП.12</t>
  </si>
  <si>
    <t>Проектная деятельность</t>
  </si>
  <si>
    <t>ВОП.13</t>
  </si>
  <si>
    <t>Технология конструкционных материалов</t>
  </si>
  <si>
    <t>ВОП.14</t>
  </si>
  <si>
    <t>Техническое нормирование в сварке</t>
  </si>
  <si>
    <t>ВОП.15</t>
  </si>
  <si>
    <t>Компас-3D</t>
  </si>
  <si>
    <t>ВОП.16</t>
  </si>
  <si>
    <t>Основы предпринимательской деятельности</t>
  </si>
  <si>
    <t>ВОП.17</t>
  </si>
  <si>
    <t>Эффективное поведение на рынке труда</t>
  </si>
  <si>
    <t>ПМ.00</t>
  </si>
  <si>
    <t>Профессиональные модули</t>
  </si>
  <si>
    <t>ПМ.01</t>
  </si>
  <si>
    <t>Подготовка и осуществление технологических процессов изготовления сварных конструкций</t>
  </si>
  <si>
    <t>МДК.01.01</t>
  </si>
  <si>
    <t>Технология сварочных работ</t>
  </si>
  <si>
    <t>МДК.01.02</t>
  </si>
  <si>
    <t>Основное оборудование для производства сварных конструкций</t>
  </si>
  <si>
    <t>УП.01</t>
  </si>
  <si>
    <t xml:space="preserve">Учебная практика </t>
  </si>
  <si>
    <t xml:space="preserve"> </t>
  </si>
  <si>
    <t>ПП.01</t>
  </si>
  <si>
    <t xml:space="preserve">Производственная практика </t>
  </si>
  <si>
    <t>ПМ.01 ЭК</t>
  </si>
  <si>
    <t>Экзамен по модулю</t>
  </si>
  <si>
    <t>ПМ.02</t>
  </si>
  <si>
    <t>Разработка технологических процессов и проектирование изделий</t>
  </si>
  <si>
    <t>МДК.02.01</t>
  </si>
  <si>
    <t>Основы расчѐта и проектирования сварных конструкций</t>
  </si>
  <si>
    <t>МДК.02.02</t>
  </si>
  <si>
    <t>Основы проектирования технологических процессов</t>
  </si>
  <si>
    <t>ПП.02</t>
  </si>
  <si>
    <t>ПМ.02 ЭК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</si>
  <si>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</si>
  <si>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</si>
  <si>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</si>
  <si>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</si>
  <si>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УП.03</t>
  </si>
  <si>
    <t>Учебная практика</t>
  </si>
  <si>
    <t>ПП.03</t>
  </si>
  <si>
    <t>ПМ.03 ЭК</t>
  </si>
  <si>
    <t>ПМ.04</t>
  </si>
  <si>
    <t>Организация и планирование сварочного производства</t>
  </si>
  <si>
    <t>МДК.04.01</t>
  </si>
  <si>
    <t>Основы организации и планирования производственных работ на сварочном участке</t>
  </si>
  <si>
    <t>ПП.04</t>
  </si>
  <si>
    <t>ПМ.04 ЭК</t>
  </si>
  <si>
    <t>ПМ.05</t>
  </si>
  <si>
    <t>Выполнение работ по профессии  Сварщик ручной дуговой сварки плавящим покрытым электродом</t>
  </si>
  <si>
    <t>МДК.05.01</t>
  </si>
  <si>
    <t>Технология выполнения газовой сварки и резки</t>
  </si>
  <si>
    <t>ВМДК.05.02</t>
  </si>
  <si>
    <t>Технология ручной дуговой сварки</t>
  </si>
  <si>
    <t>УП.05</t>
  </si>
  <si>
    <t>ПП.05</t>
  </si>
  <si>
    <t>Производственная практика</t>
  </si>
  <si>
    <t>ПМ.05 ЭК</t>
  </si>
  <si>
    <t>Вариативная часть циклов ППССЗ</t>
  </si>
  <si>
    <t>ВПМ.06</t>
  </si>
  <si>
    <t>Выполнение работ по профессии рабочего  19905 Электросварщик на автоматических и полуавтоматических
машинах</t>
  </si>
  <si>
    <t>ВМДК.06.01</t>
  </si>
  <si>
    <t>Электросварочные работы на автоматических и полуавтоматических машинах</t>
  </si>
  <si>
    <t>ВМДК.06.02</t>
  </si>
  <si>
    <t>Технология ручной дуговой сварки неплавящимся электродом в защитном газе</t>
  </si>
  <si>
    <t>УП.06</t>
  </si>
  <si>
    <t>ПП.06</t>
  </si>
  <si>
    <t>ПМ.06 ЭК</t>
  </si>
  <si>
    <t>Всего по циклам  ППССЗ</t>
  </si>
  <si>
    <t>УП.00</t>
  </si>
  <si>
    <r>
      <t xml:space="preserve">25 недель + </t>
    </r>
    <r>
      <rPr>
        <b/>
        <sz val="14"/>
        <color indexed="14"/>
        <rFont val="Times New Roman"/>
        <family val="1"/>
        <charset val="204"/>
      </rPr>
      <t>8 недель</t>
    </r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</si>
  <si>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</si>
  <si>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</si>
  <si>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</si>
  <si>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</si>
  <si>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4 недели</t>
  </si>
  <si>
    <t>ПА.00</t>
  </si>
  <si>
    <t>Промежуточная аттестация</t>
  </si>
  <si>
    <t>5 недель + 2 недели</t>
  </si>
  <si>
    <t>ГИА.00</t>
  </si>
  <si>
    <t>Государственная (итоговая) аттестация</t>
  </si>
  <si>
    <t>6 недель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</si>
  <si>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</si>
  <si>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</si>
  <si>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</si>
  <si>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</si>
  <si>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недели</t>
  </si>
  <si>
    <t>Недельная нагрузка</t>
  </si>
  <si>
    <t xml:space="preserve">Консультации на учебную группу по 100 часов в год (всего 400 часов), из расчета </t>
  </si>
  <si>
    <t>Всего</t>
  </si>
  <si>
    <t>дисциплин и МДК</t>
  </si>
  <si>
    <t>4 часа  на одного обучающегося на каждый учебный год</t>
  </si>
  <si>
    <t>учебной практики</t>
  </si>
  <si>
    <t>производств. практики</t>
  </si>
  <si>
    <t xml:space="preserve">1. Программа базовой  подготовки </t>
  </si>
  <si>
    <t>преддипломн. практики</t>
  </si>
  <si>
    <t>1.1. Выпускная квалификационная работа в форме дипломной работы (проекта)</t>
  </si>
  <si>
    <t>экзаменов</t>
  </si>
  <si>
    <t>Выполнение дипломной работы (проекта) с  26.05.2025  по  22.06.2025  (всего 4  недели)</t>
  </si>
  <si>
    <t>дифференцированных зачетов</t>
  </si>
  <si>
    <t>Защита дипломной работы (проекта) с 23.06.2025  по 06.07.2025 (всего 2 недели)</t>
  </si>
  <si>
    <t>зачетов</t>
  </si>
  <si>
    <t>СП-1611, СП-1612п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</si>
</sst>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b/>
      <sz val="14"/>
      <color rgb="FF92D050"/>
      <name val="Times New Roman"/>
      <family val="1"/>
      <charset val="204"/>
    </font>
    <font>
      <sz val="14"/>
      <color rgb="FF92D050"/>
      <name val="Times New Roman"/>
      <family val="1"/>
      <charset val="204"/>
    </font>
    <font>
      <b/>
      <sz val="14"/>
      <color indexed="14"/>
      <name val="Times New Roman"/>
      <family val="1"/>
      <charset val="204"/>
    </font>
    <font>
      <b/>
      <sz val="11"/>
      <color indexed="14"/>
      <name val="Calibri"/>
      <family val="2"/>
    </font>
    <font>
      <sz val="14"/>
      <color rgb="FFFF00FF"/>
      <name val="Times New Roman"/>
      <family val="1"/>
      <charset val="204"/>
    </font>
    <font>
      <b/>
      <sz val="14"/>
      <color rgb="FFFF00FF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41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450">
    <xf numFmtId="0" fontId="0" fillId="0" borderId="0" xfId="0"/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5" fillId="0" borderId="0" xfId="1" applyFont="1"/>
    <xf numFmtId="0" fontId="3" fillId="0" borderId="0" xfId="2" applyFont="1" applyBorder="1" applyAlignment="1" applyProtection="1">
      <alignment horizontal="right" vertical="center"/>
      <protection locked="0"/>
    </xf>
    <xf numFmtId="0" fontId="2" fillId="0" borderId="0" xfId="2" applyFont="1" applyBorder="1" applyAlignment="1" applyProtection="1">
      <alignment horizontal="right" vertical="center"/>
      <protection locked="0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49" fontId="2" fillId="0" borderId="17" xfId="1" applyNumberFormat="1" applyFont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center" vertical="center" wrapText="1"/>
    </xf>
    <xf numFmtId="49" fontId="2" fillId="0" borderId="33" xfId="1" applyNumberFormat="1" applyFont="1" applyBorder="1" applyAlignment="1" applyProtection="1">
      <alignment horizontal="center" vertical="center" wrapText="1"/>
    </xf>
    <xf numFmtId="0" fontId="2" fillId="0" borderId="34" xfId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1" fontId="2" fillId="2" borderId="8" xfId="1" applyNumberFormat="1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" fontId="2" fillId="3" borderId="39" xfId="1" applyNumberFormat="1" applyFont="1" applyFill="1" applyBorder="1" applyAlignment="1" applyProtection="1">
      <alignment horizontal="center" vertical="center" wrapText="1"/>
    </xf>
    <xf numFmtId="1" fontId="2" fillId="3" borderId="40" xfId="1" applyNumberFormat="1" applyFont="1" applyFill="1" applyBorder="1" applyAlignment="1" applyProtection="1">
      <alignment horizontal="center" vertical="center" wrapText="1"/>
    </xf>
    <xf numFmtId="0" fontId="8" fillId="4" borderId="17" xfId="3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17" xfId="1" applyNumberFormat="1" applyFont="1" applyFill="1" applyBorder="1" applyAlignment="1" applyProtection="1">
      <alignment horizontal="center" vertical="center" wrapText="1"/>
    </xf>
    <xf numFmtId="1" fontId="5" fillId="0" borderId="34" xfId="1" applyNumberFormat="1" applyFont="1" applyFill="1" applyBorder="1" applyAlignment="1" applyProtection="1">
      <alignment horizontal="center" vertical="center" wrapText="1"/>
    </xf>
    <xf numFmtId="1" fontId="5" fillId="0" borderId="16" xfId="1" applyNumberFormat="1" applyFont="1" applyFill="1" applyBorder="1" applyAlignment="1" applyProtection="1">
      <alignment horizontal="center" vertical="center" wrapText="1"/>
    </xf>
    <xf numFmtId="1" fontId="5" fillId="0" borderId="34" xfId="1" applyNumberFormat="1" applyFont="1" applyBorder="1" applyAlignment="1">
      <alignment horizontal="center" vertical="center" wrapText="1"/>
    </xf>
    <xf numFmtId="1" fontId="2" fillId="0" borderId="26" xfId="1" applyNumberFormat="1" applyFont="1" applyBorder="1" applyAlignment="1">
      <alignment horizontal="center" vertical="center" wrapText="1"/>
    </xf>
    <xf numFmtId="1" fontId="2" fillId="0" borderId="27" xfId="1" applyNumberFormat="1" applyFont="1" applyBorder="1" applyAlignment="1">
      <alignment horizontal="center" vertical="center" wrapText="1"/>
    </xf>
    <xf numFmtId="1" fontId="5" fillId="0" borderId="26" xfId="1" applyNumberFormat="1" applyFont="1" applyBorder="1" applyAlignment="1">
      <alignment horizontal="center" vertical="center" wrapText="1"/>
    </xf>
    <xf numFmtId="1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34" xfId="1" applyNumberFormat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1" fontId="5" fillId="0" borderId="43" xfId="1" applyNumberFormat="1" applyFont="1" applyBorder="1" applyAlignment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left" vertical="center" wrapText="1"/>
    </xf>
    <xf numFmtId="0" fontId="2" fillId="3" borderId="33" xfId="1" applyFont="1" applyFill="1" applyBorder="1" applyAlignment="1" applyProtection="1">
      <alignment horizontal="center" vertical="center" wrapText="1"/>
    </xf>
    <xf numFmtId="0" fontId="2" fillId="3" borderId="17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34" xfId="1" applyFont="1" applyFill="1" applyBorder="1" applyAlignment="1" applyProtection="1">
      <alignment horizontal="center" vertical="center" wrapText="1"/>
    </xf>
    <xf numFmtId="1" fontId="2" fillId="3" borderId="17" xfId="1" applyNumberFormat="1" applyFont="1" applyFill="1" applyBorder="1" applyAlignment="1" applyProtection="1">
      <alignment horizontal="center" vertical="center" wrapText="1"/>
    </xf>
    <xf numFmtId="1" fontId="2" fillId="3" borderId="34" xfId="1" applyNumberFormat="1" applyFont="1" applyFill="1" applyBorder="1" applyAlignment="1" applyProtection="1">
      <alignment horizontal="center" vertical="center" wrapText="1"/>
    </xf>
    <xf numFmtId="1" fontId="2" fillId="3" borderId="16" xfId="1" applyNumberFormat="1" applyFont="1" applyFill="1" applyBorder="1" applyAlignment="1" applyProtection="1">
      <alignment horizontal="center" vertical="center" wrapText="1"/>
    </xf>
    <xf numFmtId="1" fontId="2" fillId="3" borderId="34" xfId="1" applyNumberFormat="1" applyFont="1" applyFill="1" applyBorder="1" applyAlignment="1">
      <alignment horizontal="center" vertical="center" wrapText="1"/>
    </xf>
    <xf numFmtId="1" fontId="5" fillId="3" borderId="15" xfId="1" applyNumberFormat="1" applyFont="1" applyFill="1" applyBorder="1" applyAlignment="1">
      <alignment horizontal="center" vertical="center" wrapText="1"/>
    </xf>
    <xf numFmtId="1" fontId="5" fillId="3" borderId="43" xfId="1" applyNumberFormat="1" applyFont="1" applyFill="1" applyBorder="1" applyAlignment="1">
      <alignment horizontal="center" vertical="center" wrapText="1"/>
    </xf>
    <xf numFmtId="0" fontId="8" fillId="0" borderId="17" xfId="3" applyNumberFormat="1" applyFont="1" applyFill="1" applyBorder="1" applyAlignment="1" applyProtection="1">
      <alignment horizontal="center" vertical="center"/>
      <protection locked="0"/>
    </xf>
    <xf numFmtId="0" fontId="8" fillId="0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3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1" fontId="5" fillId="5" borderId="16" xfId="1" applyNumberFormat="1" applyFont="1" applyFill="1" applyBorder="1" applyAlignment="1" applyProtection="1">
      <alignment horizontal="center" vertical="center" wrapText="1"/>
    </xf>
    <xf numFmtId="1" fontId="5" fillId="5" borderId="34" xfId="1" applyNumberFormat="1" applyFont="1" applyFill="1" applyBorder="1" applyAlignment="1" applyProtection="1">
      <alignment horizontal="center" vertical="center" wrapText="1"/>
    </xf>
    <xf numFmtId="0" fontId="5" fillId="5" borderId="33" xfId="1" applyFont="1" applyFill="1" applyBorder="1" applyAlignment="1" applyProtection="1">
      <alignment horizontal="center" vertical="center" wrapText="1"/>
    </xf>
    <xf numFmtId="0" fontId="5" fillId="5" borderId="17" xfId="1" applyFont="1" applyFill="1" applyBorder="1" applyAlignment="1" applyProtection="1">
      <alignment horizontal="center" vertical="center" wrapText="1"/>
    </xf>
    <xf numFmtId="0" fontId="5" fillId="5" borderId="18" xfId="1" applyFont="1" applyFill="1" applyBorder="1" applyAlignment="1" applyProtection="1">
      <alignment horizontal="center" vertical="center" wrapText="1"/>
    </xf>
    <xf numFmtId="0" fontId="5" fillId="5" borderId="34" xfId="1" applyFont="1" applyFill="1" applyBorder="1" applyAlignment="1" applyProtection="1">
      <alignment horizontal="center" vertical="center" wrapText="1"/>
    </xf>
    <xf numFmtId="0" fontId="7" fillId="6" borderId="35" xfId="1" applyFont="1" applyFill="1" applyBorder="1" applyAlignment="1" applyProtection="1">
      <alignment horizontal="center" wrapText="1"/>
      <protection hidden="1"/>
    </xf>
    <xf numFmtId="0" fontId="11" fillId="6" borderId="44" xfId="1" applyFont="1" applyFill="1" applyBorder="1" applyAlignment="1" applyProtection="1">
      <alignment horizontal="left" vertical="center" wrapText="1"/>
      <protection hidden="1"/>
    </xf>
    <xf numFmtId="0" fontId="11" fillId="6" borderId="8" xfId="1" applyFont="1" applyFill="1" applyBorder="1" applyAlignment="1" applyProtection="1">
      <alignment horizontal="center" vertical="center" wrapText="1"/>
      <protection hidden="1"/>
    </xf>
    <xf numFmtId="0" fontId="11" fillId="6" borderId="9" xfId="1" applyFont="1" applyFill="1" applyBorder="1" applyAlignment="1" applyProtection="1">
      <alignment horizontal="center" vertical="center" wrapText="1"/>
      <protection hidden="1"/>
    </xf>
    <xf numFmtId="0" fontId="11" fillId="6" borderId="19" xfId="1" applyFont="1" applyFill="1" applyBorder="1" applyAlignment="1" applyProtection="1">
      <alignment horizontal="center" vertical="center" wrapText="1"/>
      <protection hidden="1"/>
    </xf>
    <xf numFmtId="0" fontId="11" fillId="6" borderId="10" xfId="1" applyFont="1" applyFill="1" applyBorder="1" applyAlignment="1" applyProtection="1">
      <alignment horizontal="center" vertical="center" wrapText="1"/>
      <protection hidden="1"/>
    </xf>
    <xf numFmtId="1" fontId="12" fillId="7" borderId="20" xfId="1" applyNumberFormat="1" applyFont="1" applyFill="1" applyBorder="1" applyAlignment="1" applyProtection="1">
      <alignment horizontal="center" vertical="center" wrapText="1"/>
      <protection hidden="1"/>
    </xf>
    <xf numFmtId="1" fontId="12" fillId="6" borderId="9" xfId="1" applyNumberFormat="1" applyFont="1" applyFill="1" applyBorder="1" applyAlignment="1" applyProtection="1">
      <alignment horizontal="center" vertical="center" wrapText="1"/>
      <protection hidden="1"/>
    </xf>
    <xf numFmtId="1" fontId="12" fillId="6" borderId="9" xfId="1" applyNumberFormat="1" applyFont="1" applyFill="1" applyBorder="1" applyAlignment="1" applyProtection="1">
      <alignment horizontal="center" wrapText="1"/>
      <protection hidden="1"/>
    </xf>
    <xf numFmtId="1" fontId="12" fillId="6" borderId="19" xfId="1" applyNumberFormat="1" applyFont="1" applyFill="1" applyBorder="1" applyAlignment="1" applyProtection="1">
      <alignment horizontal="center" wrapText="1"/>
      <protection hidden="1"/>
    </xf>
    <xf numFmtId="1" fontId="12" fillId="6" borderId="8" xfId="1" applyNumberFormat="1" applyFont="1" applyFill="1" applyBorder="1" applyAlignment="1" applyProtection="1">
      <alignment horizontal="center" wrapText="1"/>
      <protection hidden="1"/>
    </xf>
    <xf numFmtId="1" fontId="12" fillId="6" borderId="10" xfId="1" applyNumberFormat="1" applyFont="1" applyFill="1" applyBorder="1" applyAlignment="1" applyProtection="1">
      <alignment horizontal="center" wrapText="1"/>
      <protection hidden="1"/>
    </xf>
    <xf numFmtId="1" fontId="12" fillId="6" borderId="20" xfId="1" applyNumberFormat="1" applyFont="1" applyFill="1" applyBorder="1" applyAlignment="1" applyProtection="1">
      <alignment horizontal="center" wrapText="1"/>
      <protection hidden="1"/>
    </xf>
    <xf numFmtId="0" fontId="2" fillId="8" borderId="45" xfId="1" applyFont="1" applyFill="1" applyBorder="1" applyAlignment="1" applyProtection="1">
      <alignment horizontal="center" vertical="center" wrapText="1"/>
      <protection hidden="1"/>
    </xf>
    <xf numFmtId="0" fontId="2" fillId="8" borderId="46" xfId="1" applyFont="1" applyFill="1" applyBorder="1" applyAlignment="1" applyProtection="1">
      <alignment horizontal="left" vertical="center" wrapText="1"/>
    </xf>
    <xf numFmtId="0" fontId="2" fillId="8" borderId="24" xfId="1" applyFont="1" applyFill="1" applyBorder="1" applyAlignment="1" applyProtection="1">
      <alignment horizontal="center" vertical="center" wrapText="1"/>
    </xf>
    <xf numFmtId="0" fontId="2" fillId="8" borderId="25" xfId="1" applyFont="1" applyFill="1" applyBorder="1" applyAlignment="1" applyProtection="1">
      <alignment horizontal="center" vertical="center" wrapText="1"/>
    </xf>
    <xf numFmtId="0" fontId="2" fillId="8" borderId="28" xfId="1" applyFont="1" applyFill="1" applyBorder="1" applyAlignment="1" applyProtection="1">
      <alignment horizontal="center" vertical="center" wrapText="1"/>
    </xf>
    <xf numFmtId="0" fontId="2" fillId="8" borderId="26" xfId="1" applyFont="1" applyFill="1" applyBorder="1" applyAlignment="1" applyProtection="1">
      <alignment horizontal="center" vertical="center" wrapText="1"/>
    </xf>
    <xf numFmtId="1" fontId="2" fillId="8" borderId="27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25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28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24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left" vertical="center" wrapText="1"/>
      <protection hidden="1"/>
    </xf>
    <xf numFmtId="0" fontId="5" fillId="0" borderId="33" xfId="1" applyFont="1" applyFill="1" applyBorder="1" applyAlignment="1" applyProtection="1">
      <alignment horizontal="center" vertical="center" wrapText="1"/>
      <protection hidden="1"/>
    </xf>
    <xf numFmtId="0" fontId="5" fillId="0" borderId="17" xfId="1" applyFont="1" applyFill="1" applyBorder="1" applyAlignment="1" applyProtection="1">
      <alignment horizontal="center" vertical="center" wrapText="1"/>
      <protection hidden="1"/>
    </xf>
    <xf numFmtId="0" fontId="5" fillId="0" borderId="18" xfId="1" applyFont="1" applyFill="1" applyBorder="1" applyAlignment="1" applyProtection="1">
      <alignment horizontal="center" vertical="center" wrapText="1"/>
      <protection hidden="1"/>
    </xf>
    <xf numFmtId="0" fontId="5" fillId="0" borderId="34" xfId="1" applyFont="1" applyFill="1" applyBorder="1" applyAlignment="1" applyProtection="1">
      <alignment horizontal="center" vertical="center" wrapText="1"/>
      <protection hidden="1"/>
    </xf>
    <xf numFmtId="1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33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Border="1" applyAlignment="1" applyProtection="1">
      <alignment horizontal="left" vertical="center" wrapText="1"/>
      <protection hidden="1"/>
    </xf>
    <xf numFmtId="0" fontId="5" fillId="0" borderId="33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8" xfId="1" applyFont="1" applyBorder="1" applyAlignment="1" applyProtection="1">
      <alignment horizontal="center" vertical="center" wrapText="1"/>
      <protection hidden="1"/>
    </xf>
    <xf numFmtId="0" fontId="5" fillId="0" borderId="34" xfId="1" applyFont="1" applyBorder="1" applyAlignment="1" applyProtection="1">
      <alignment horizontal="center" vertical="center" wrapText="1"/>
      <protection hidden="1"/>
    </xf>
    <xf numFmtId="0" fontId="2" fillId="8" borderId="11" xfId="1" applyFont="1" applyFill="1" applyBorder="1" applyAlignment="1" applyProtection="1">
      <alignment horizontal="center" vertical="center" wrapText="1"/>
      <protection hidden="1"/>
    </xf>
    <xf numFmtId="0" fontId="2" fillId="8" borderId="12" xfId="1" applyFont="1" applyFill="1" applyBorder="1" applyAlignment="1" applyProtection="1">
      <alignment horizontal="left" vertical="center" wrapText="1"/>
      <protection hidden="1"/>
    </xf>
    <xf numFmtId="0" fontId="2" fillId="8" borderId="33" xfId="1" applyFont="1" applyFill="1" applyBorder="1" applyAlignment="1" applyProtection="1">
      <alignment horizontal="center" vertical="center" wrapText="1"/>
      <protection hidden="1"/>
    </xf>
    <xf numFmtId="0" fontId="2" fillId="8" borderId="17" xfId="1" applyFont="1" applyFill="1" applyBorder="1" applyAlignment="1" applyProtection="1">
      <alignment horizontal="center" vertical="center" wrapText="1"/>
      <protection hidden="1"/>
    </xf>
    <xf numFmtId="0" fontId="2" fillId="8" borderId="18" xfId="1" applyFont="1" applyFill="1" applyBorder="1" applyAlignment="1" applyProtection="1">
      <alignment horizontal="center" vertical="center" wrapText="1"/>
      <protection hidden="1"/>
    </xf>
    <xf numFmtId="0" fontId="2" fillId="8" borderId="34" xfId="1" applyFont="1" applyFill="1" applyBorder="1" applyAlignment="1" applyProtection="1">
      <alignment horizontal="center" vertical="center" wrapText="1"/>
      <protection hidden="1"/>
    </xf>
    <xf numFmtId="1" fontId="2" fillId="8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18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8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9" borderId="11" xfId="1" applyFont="1" applyFill="1" applyBorder="1" applyAlignment="1" applyProtection="1">
      <alignment horizontal="center" vertical="center" wrapText="1"/>
      <protection hidden="1"/>
    </xf>
    <xf numFmtId="0" fontId="2" fillId="9" borderId="12" xfId="1" applyFont="1" applyFill="1" applyBorder="1" applyAlignment="1" applyProtection="1">
      <alignment horizontal="left" vertical="center" wrapText="1"/>
      <protection hidden="1"/>
    </xf>
    <xf numFmtId="0" fontId="2" fillId="9" borderId="33" xfId="1" applyFont="1" applyFill="1" applyBorder="1" applyAlignment="1" applyProtection="1">
      <alignment horizontal="center" vertical="center" wrapText="1"/>
      <protection hidden="1"/>
    </xf>
    <xf numFmtId="0" fontId="2" fillId="9" borderId="17" xfId="1" applyFont="1" applyFill="1" applyBorder="1" applyAlignment="1" applyProtection="1">
      <alignment horizontal="center" vertical="center" wrapText="1"/>
      <protection hidden="1"/>
    </xf>
    <xf numFmtId="0" fontId="2" fillId="9" borderId="18" xfId="1" applyFont="1" applyFill="1" applyBorder="1" applyAlignment="1" applyProtection="1">
      <alignment horizontal="center" vertical="center" wrapText="1"/>
      <protection hidden="1"/>
    </xf>
    <xf numFmtId="0" fontId="2" fillId="9" borderId="34" xfId="1" applyFont="1" applyFill="1" applyBorder="1" applyAlignment="1" applyProtection="1">
      <alignment horizontal="center" vertical="center" wrapText="1"/>
      <protection hidden="1"/>
    </xf>
    <xf numFmtId="1" fontId="2" fillId="9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9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9" borderId="18" xfId="1" applyNumberFormat="1" applyFont="1" applyFill="1" applyBorder="1" applyAlignment="1" applyProtection="1">
      <alignment horizontal="center" vertical="center" wrapText="1"/>
      <protection hidden="1"/>
    </xf>
    <xf numFmtId="1" fontId="2" fillId="9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9" borderId="34" xfId="1" applyNumberFormat="1" applyFont="1" applyFill="1" applyBorder="1" applyAlignment="1" applyProtection="1">
      <alignment horizontal="center" vertical="center" wrapText="1"/>
      <protection hidden="1"/>
    </xf>
    <xf numFmtId="49" fontId="2" fillId="8" borderId="33" xfId="1" applyNumberFormat="1" applyFont="1" applyFill="1" applyBorder="1" applyAlignment="1" applyProtection="1">
      <alignment horizontal="center" vertical="center" wrapText="1"/>
      <protection hidden="1"/>
    </xf>
    <xf numFmtId="49" fontId="2" fillId="8" borderId="17" xfId="1" applyNumberFormat="1" applyFont="1" applyFill="1" applyBorder="1" applyAlignment="1" applyProtection="1">
      <alignment horizontal="center" vertical="center" wrapText="1"/>
      <protection hidden="1"/>
    </xf>
    <xf numFmtId="49" fontId="2" fillId="8" borderId="18" xfId="1" applyNumberFormat="1" applyFont="1" applyFill="1" applyBorder="1" applyAlignment="1" applyProtection="1">
      <alignment horizontal="center" vertical="center" wrapText="1"/>
      <protection hidden="1"/>
    </xf>
    <xf numFmtId="49" fontId="2" fillId="8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1" fontId="2" fillId="11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11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11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11" borderId="34" xfId="1" applyNumberFormat="1" applyFont="1" applyFill="1" applyBorder="1" applyAlignment="1" applyProtection="1">
      <alignment horizontal="center" vertical="center" wrapText="1"/>
      <protection hidden="1"/>
    </xf>
    <xf numFmtId="1" fontId="2" fillId="11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center" vertical="center" wrapText="1"/>
      <protection hidden="1"/>
    </xf>
    <xf numFmtId="1" fontId="5" fillId="0" borderId="16" xfId="1" applyNumberFormat="1" applyFont="1" applyBorder="1" applyAlignment="1" applyProtection="1">
      <alignment horizontal="center" vertical="center" wrapText="1"/>
      <protection hidden="1"/>
    </xf>
    <xf numFmtId="1" fontId="5" fillId="0" borderId="17" xfId="1" applyNumberFormat="1" applyFont="1" applyBorder="1" applyAlignment="1" applyProtection="1">
      <alignment horizontal="center" vertical="center" wrapText="1"/>
      <protection hidden="1"/>
    </xf>
    <xf numFmtId="1" fontId="2" fillId="0" borderId="17" xfId="1" applyNumberFormat="1" applyFont="1" applyBorder="1" applyAlignment="1" applyProtection="1">
      <alignment horizontal="center" vertical="center" wrapText="1"/>
      <protection hidden="1"/>
    </xf>
    <xf numFmtId="1" fontId="5" fillId="0" borderId="18" xfId="1" applyNumberFormat="1" applyFont="1" applyBorder="1" applyAlignment="1" applyProtection="1">
      <alignment horizontal="center" vertical="center" wrapText="1"/>
      <protection hidden="1"/>
    </xf>
    <xf numFmtId="1" fontId="5" fillId="0" borderId="33" xfId="1" applyNumberFormat="1" applyFont="1" applyBorder="1" applyAlignment="1" applyProtection="1">
      <alignment horizontal="center" vertical="center" wrapText="1"/>
      <protection hidden="1"/>
    </xf>
    <xf numFmtId="1" fontId="5" fillId="0" borderId="34" xfId="1" applyNumberFormat="1" applyFont="1" applyBorder="1" applyAlignment="1" applyProtection="1">
      <alignment horizontal="center" vertical="center" wrapText="1"/>
      <protection hidden="1"/>
    </xf>
    <xf numFmtId="1" fontId="13" fillId="0" borderId="16" xfId="2" applyNumberFormat="1" applyFont="1" applyBorder="1" applyAlignment="1" applyProtection="1">
      <alignment horizontal="center" vertical="center" wrapText="1"/>
    </xf>
    <xf numFmtId="1" fontId="13" fillId="0" borderId="18" xfId="2" applyNumberFormat="1" applyFont="1" applyBorder="1" applyAlignment="1" applyProtection="1">
      <alignment horizontal="center" vertical="center" wrapText="1"/>
    </xf>
    <xf numFmtId="1" fontId="13" fillId="0" borderId="33" xfId="2" applyNumberFormat="1" applyFont="1" applyBorder="1" applyAlignment="1" applyProtection="1">
      <alignment horizontal="center" vertical="center" wrapText="1"/>
    </xf>
    <xf numFmtId="1" fontId="13" fillId="0" borderId="34" xfId="2" applyNumberFormat="1" applyFont="1" applyBorder="1" applyAlignment="1" applyProtection="1">
      <alignment horizontal="center" vertical="center" wrapText="1"/>
    </xf>
    <xf numFmtId="0" fontId="5" fillId="10" borderId="11" xfId="1" applyFont="1" applyFill="1" applyBorder="1" applyAlignment="1" applyProtection="1">
      <alignment horizontal="center" vertical="center" wrapText="1"/>
      <protection hidden="1"/>
    </xf>
    <xf numFmtId="0" fontId="5" fillId="10" borderId="12" xfId="1" applyFont="1" applyFill="1" applyBorder="1" applyAlignment="1" applyProtection="1">
      <alignment horizontal="left" vertical="center" wrapText="1"/>
      <protection hidden="1"/>
    </xf>
    <xf numFmtId="0" fontId="5" fillId="10" borderId="33" xfId="1" applyFont="1" applyFill="1" applyBorder="1" applyAlignment="1" applyProtection="1">
      <alignment horizontal="center" vertical="center" wrapText="1"/>
      <protection hidden="1"/>
    </xf>
    <xf numFmtId="0" fontId="5" fillId="10" borderId="17" xfId="1" applyFont="1" applyFill="1" applyBorder="1" applyAlignment="1" applyProtection="1">
      <alignment horizontal="center" vertical="center" wrapText="1"/>
      <protection hidden="1"/>
    </xf>
    <xf numFmtId="0" fontId="5" fillId="10" borderId="18" xfId="1" applyFont="1" applyFill="1" applyBorder="1" applyAlignment="1" applyProtection="1">
      <alignment horizontal="center" vertical="center" wrapText="1"/>
      <protection hidden="1"/>
    </xf>
    <xf numFmtId="0" fontId="5" fillId="10" borderId="34" xfId="1" applyFont="1" applyFill="1" applyBorder="1" applyAlignment="1" applyProtection="1">
      <alignment horizontal="center" vertical="center" wrapText="1"/>
      <protection hidden="1"/>
    </xf>
    <xf numFmtId="1" fontId="5" fillId="10" borderId="16" xfId="1" applyNumberFormat="1" applyFont="1" applyFill="1" applyBorder="1" applyAlignment="1" applyProtection="1">
      <alignment horizontal="center" vertical="center" wrapText="1"/>
      <protection hidden="1"/>
    </xf>
    <xf numFmtId="1" fontId="5" fillId="10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10" borderId="17" xfId="1" applyNumberFormat="1" applyFont="1" applyFill="1" applyBorder="1" applyAlignment="1" applyProtection="1">
      <alignment horizontal="center" vertical="center" wrapText="1"/>
      <protection hidden="1"/>
    </xf>
    <xf numFmtId="1" fontId="5" fillId="10" borderId="18" xfId="1" applyNumberFormat="1" applyFont="1" applyFill="1" applyBorder="1" applyAlignment="1" applyProtection="1">
      <alignment horizontal="center" vertical="center" wrapText="1"/>
      <protection hidden="1"/>
    </xf>
    <xf numFmtId="1" fontId="5" fillId="10" borderId="33" xfId="1" applyNumberFormat="1" applyFont="1" applyFill="1" applyBorder="1" applyAlignment="1" applyProtection="1">
      <alignment horizontal="center" vertical="center" wrapText="1"/>
      <protection hidden="1"/>
    </xf>
    <xf numFmtId="1" fontId="5" fillId="1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3" xfId="1" applyFont="1" applyFill="1" applyBorder="1" applyAlignment="1" applyProtection="1">
      <alignment horizontal="center" vertical="center" wrapText="1"/>
      <protection hidden="1"/>
    </xf>
    <xf numFmtId="0" fontId="2" fillId="2" borderId="17" xfId="1" applyFont="1" applyFill="1" applyBorder="1" applyAlignment="1" applyProtection="1">
      <alignment horizontal="center" vertical="center" wrapText="1"/>
      <protection hidden="1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2" fillId="2" borderId="34" xfId="1" applyFont="1" applyFill="1" applyBorder="1" applyAlignment="1" applyProtection="1">
      <alignment horizontal="center" vertical="center" wrapText="1"/>
      <protection hidden="1"/>
    </xf>
    <xf numFmtId="1" fontId="2" fillId="2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18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10" borderId="33" xfId="1" applyFont="1" applyFill="1" applyBorder="1" applyAlignment="1" applyProtection="1">
      <alignment horizontal="center" vertical="center" wrapText="1"/>
      <protection hidden="1"/>
    </xf>
    <xf numFmtId="0" fontId="2" fillId="10" borderId="17" xfId="1" applyFont="1" applyFill="1" applyBorder="1" applyAlignment="1" applyProtection="1">
      <alignment horizontal="center" vertical="center" wrapText="1"/>
      <protection hidden="1"/>
    </xf>
    <xf numFmtId="0" fontId="2" fillId="10" borderId="18" xfId="1" applyFont="1" applyFill="1" applyBorder="1" applyAlignment="1" applyProtection="1">
      <alignment horizontal="center" vertical="center" wrapText="1"/>
      <protection hidden="1"/>
    </xf>
    <xf numFmtId="0" fontId="2" fillId="10" borderId="34" xfId="1" applyFont="1" applyFill="1" applyBorder="1" applyAlignment="1" applyProtection="1">
      <alignment horizontal="center" vertical="center" wrapText="1"/>
      <protection hidden="1"/>
    </xf>
    <xf numFmtId="0" fontId="2" fillId="12" borderId="11" xfId="1" applyFont="1" applyFill="1" applyBorder="1" applyAlignment="1" applyProtection="1">
      <alignment horizontal="center" vertical="center" wrapText="1"/>
      <protection hidden="1"/>
    </xf>
    <xf numFmtId="0" fontId="2" fillId="12" borderId="12" xfId="1" applyFont="1" applyFill="1" applyBorder="1" applyAlignment="1" applyProtection="1">
      <alignment horizontal="left" vertical="center" wrapText="1"/>
      <protection hidden="1"/>
    </xf>
    <xf numFmtId="0" fontId="2" fillId="12" borderId="33" xfId="1" applyFont="1" applyFill="1" applyBorder="1" applyAlignment="1" applyProtection="1">
      <alignment horizontal="center" vertical="center" wrapText="1"/>
      <protection hidden="1"/>
    </xf>
    <xf numFmtId="0" fontId="2" fillId="12" borderId="17" xfId="1" applyFont="1" applyFill="1" applyBorder="1" applyAlignment="1" applyProtection="1">
      <alignment horizontal="center" vertical="center" wrapText="1"/>
      <protection hidden="1"/>
    </xf>
    <xf numFmtId="0" fontId="2" fillId="12" borderId="18" xfId="1" applyFont="1" applyFill="1" applyBorder="1" applyAlignment="1" applyProtection="1">
      <alignment horizontal="center" vertical="center" wrapText="1"/>
      <protection hidden="1"/>
    </xf>
    <xf numFmtId="0" fontId="2" fillId="12" borderId="34" xfId="1" applyFont="1" applyFill="1" applyBorder="1" applyAlignment="1" applyProtection="1">
      <alignment horizontal="center" vertical="center" wrapText="1"/>
      <protection hidden="1"/>
    </xf>
    <xf numFmtId="1" fontId="2" fillId="12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12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12" borderId="18" xfId="1" applyNumberFormat="1" applyFont="1" applyFill="1" applyBorder="1" applyAlignment="1" applyProtection="1">
      <alignment horizontal="center" vertical="center" wrapText="1"/>
      <protection hidden="1"/>
    </xf>
    <xf numFmtId="1" fontId="2" fillId="12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12" borderId="34" xfId="1" applyNumberFormat="1" applyFont="1" applyFill="1" applyBorder="1" applyAlignment="1" applyProtection="1">
      <alignment horizontal="center" vertical="center" wrapText="1"/>
      <protection hidden="1"/>
    </xf>
    <xf numFmtId="1" fontId="5" fillId="5" borderId="18" xfId="1" applyNumberFormat="1" applyFont="1" applyFill="1" applyBorder="1" applyAlignment="1" applyProtection="1">
      <alignment horizontal="center" vertical="center" wrapText="1"/>
      <protection hidden="1"/>
    </xf>
    <xf numFmtId="1" fontId="14" fillId="12" borderId="18" xfId="1" applyNumberFormat="1" applyFont="1" applyFill="1" applyBorder="1" applyAlignment="1" applyProtection="1">
      <alignment horizontal="center" vertical="center" wrapText="1"/>
      <protection hidden="1"/>
    </xf>
    <xf numFmtId="1" fontId="14" fillId="12" borderId="33" xfId="1" applyNumberFormat="1" applyFont="1" applyFill="1" applyBorder="1" applyAlignment="1" applyProtection="1">
      <alignment horizontal="center" vertical="center" wrapText="1"/>
      <protection hidden="1"/>
    </xf>
    <xf numFmtId="1" fontId="14" fillId="12" borderId="34" xfId="1" applyNumberFormat="1" applyFont="1" applyFill="1" applyBorder="1" applyAlignment="1" applyProtection="1">
      <alignment horizontal="center" vertical="center" wrapText="1"/>
      <protection hidden="1"/>
    </xf>
    <xf numFmtId="1" fontId="14" fillId="12" borderId="16" xfId="1" applyNumberFormat="1" applyFont="1" applyFill="1" applyBorder="1" applyAlignment="1" applyProtection="1">
      <alignment horizontal="center" vertical="center" wrapText="1"/>
      <protection hidden="1"/>
    </xf>
    <xf numFmtId="1" fontId="15" fillId="0" borderId="18" xfId="1" applyNumberFormat="1" applyFont="1" applyBorder="1" applyAlignment="1" applyProtection="1">
      <alignment horizontal="center" vertical="center" wrapText="1"/>
      <protection hidden="1"/>
    </xf>
    <xf numFmtId="1" fontId="15" fillId="0" borderId="33" xfId="1" applyNumberFormat="1" applyFont="1" applyBorder="1" applyAlignment="1" applyProtection="1">
      <alignment horizontal="center" vertical="center" wrapText="1"/>
      <protection hidden="1"/>
    </xf>
    <xf numFmtId="1" fontId="15" fillId="0" borderId="34" xfId="1" applyNumberFormat="1" applyFont="1" applyBorder="1" applyAlignment="1" applyProtection="1">
      <alignment horizontal="center" vertical="center" wrapText="1"/>
      <protection hidden="1"/>
    </xf>
    <xf numFmtId="1" fontId="15" fillId="0" borderId="16" xfId="1" applyNumberFormat="1" applyFont="1" applyBorder="1" applyAlignment="1" applyProtection="1">
      <alignment horizontal="center" vertical="center" wrapText="1"/>
      <protection hidden="1"/>
    </xf>
    <xf numFmtId="0" fontId="2" fillId="12" borderId="11" xfId="1" applyFont="1" applyFill="1" applyBorder="1" applyAlignment="1">
      <alignment horizontal="center" vertical="center"/>
    </xf>
    <xf numFmtId="0" fontId="2" fillId="12" borderId="12" xfId="1" applyFont="1" applyFill="1" applyBorder="1" applyAlignment="1">
      <alignment horizontal="left" vertical="center" wrapText="1"/>
    </xf>
    <xf numFmtId="0" fontId="2" fillId="12" borderId="33" xfId="1" applyFont="1" applyFill="1" applyBorder="1" applyAlignment="1">
      <alignment horizontal="center" vertical="center" wrapText="1"/>
    </xf>
    <xf numFmtId="0" fontId="2" fillId="12" borderId="17" xfId="1" applyFont="1" applyFill="1" applyBorder="1" applyAlignment="1">
      <alignment horizontal="center" vertical="center" wrapText="1"/>
    </xf>
    <xf numFmtId="0" fontId="2" fillId="12" borderId="18" xfId="1" applyFont="1" applyFill="1" applyBorder="1" applyAlignment="1">
      <alignment horizontal="center" vertical="center" wrapText="1"/>
    </xf>
    <xf numFmtId="0" fontId="2" fillId="12" borderId="34" xfId="1" applyFont="1" applyFill="1" applyBorder="1" applyAlignment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  <protection hidden="1"/>
    </xf>
    <xf numFmtId="0" fontId="5" fillId="0" borderId="48" xfId="1" applyFont="1" applyBorder="1" applyAlignment="1" applyProtection="1">
      <alignment horizontal="left" vertical="center" wrapText="1"/>
      <protection hidden="1"/>
    </xf>
    <xf numFmtId="1" fontId="2" fillId="10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10" borderId="18" xfId="1" applyNumberFormat="1" applyFont="1" applyFill="1" applyBorder="1" applyAlignment="1" applyProtection="1">
      <alignment horizontal="center" vertical="center" wrapText="1"/>
      <protection hidden="1"/>
    </xf>
    <xf numFmtId="1" fontId="2" fillId="10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10" borderId="3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2" applyFont="1" applyFill="1" applyBorder="1" applyAlignment="1" applyProtection="1">
      <alignment horizontal="left" vertical="center" wrapText="1"/>
      <protection locked="0"/>
    </xf>
    <xf numFmtId="0" fontId="13" fillId="0" borderId="33" xfId="2" applyFont="1" applyFill="1" applyBorder="1" applyAlignment="1" applyProtection="1">
      <alignment horizontal="center" vertical="center" wrapText="1"/>
      <protection locked="0"/>
    </xf>
    <xf numFmtId="0" fontId="13" fillId="0" borderId="17" xfId="2" applyFont="1" applyFill="1" applyBorder="1" applyAlignment="1" applyProtection="1">
      <alignment horizontal="center" vertical="center" wrapText="1"/>
      <protection locked="0"/>
    </xf>
    <xf numFmtId="0" fontId="13" fillId="0" borderId="18" xfId="2" applyFont="1" applyFill="1" applyBorder="1" applyAlignment="1" applyProtection="1">
      <alignment horizontal="center" vertical="center" wrapText="1"/>
      <protection locked="0"/>
    </xf>
    <xf numFmtId="0" fontId="13" fillId="0" borderId="34" xfId="2" applyFont="1" applyFill="1" applyBorder="1" applyAlignment="1" applyProtection="1">
      <alignment horizontal="center" vertical="center" wrapText="1"/>
      <protection locked="0"/>
    </xf>
    <xf numFmtId="1" fontId="13" fillId="0" borderId="16" xfId="2" applyNumberFormat="1" applyFont="1" applyFill="1" applyBorder="1" applyAlignment="1" applyProtection="1">
      <alignment horizontal="center" vertical="center" wrapText="1"/>
    </xf>
    <xf numFmtId="1" fontId="13" fillId="0" borderId="18" xfId="2" applyNumberFormat="1" applyFont="1" applyFill="1" applyBorder="1" applyAlignment="1" applyProtection="1">
      <alignment horizontal="center" vertical="center" wrapText="1"/>
    </xf>
    <xf numFmtId="1" fontId="13" fillId="0" borderId="33" xfId="2" applyNumberFormat="1" applyFont="1" applyFill="1" applyBorder="1" applyAlignment="1" applyProtection="1">
      <alignment horizontal="center" vertical="center" wrapText="1"/>
    </xf>
    <xf numFmtId="0" fontId="13" fillId="10" borderId="12" xfId="2" applyFont="1" applyFill="1" applyBorder="1" applyAlignment="1" applyProtection="1">
      <alignment horizontal="left" vertical="center" wrapText="1"/>
      <protection locked="0"/>
    </xf>
    <xf numFmtId="0" fontId="13" fillId="10" borderId="33" xfId="2" applyFont="1" applyFill="1" applyBorder="1" applyAlignment="1" applyProtection="1">
      <alignment horizontal="center" vertical="center" wrapText="1"/>
      <protection locked="0"/>
    </xf>
    <xf numFmtId="0" fontId="13" fillId="10" borderId="17" xfId="2" applyFont="1" applyFill="1" applyBorder="1" applyAlignment="1" applyProtection="1">
      <alignment horizontal="center" vertical="center" wrapText="1"/>
      <protection locked="0"/>
    </xf>
    <xf numFmtId="0" fontId="13" fillId="10" borderId="18" xfId="2" applyFont="1" applyFill="1" applyBorder="1" applyAlignment="1" applyProtection="1">
      <alignment horizontal="center" vertical="center" wrapText="1"/>
      <protection locked="0"/>
    </xf>
    <xf numFmtId="0" fontId="13" fillId="10" borderId="34" xfId="2" applyFont="1" applyFill="1" applyBorder="1" applyAlignment="1" applyProtection="1">
      <alignment horizontal="center" vertical="center" wrapText="1"/>
      <protection locked="0"/>
    </xf>
    <xf numFmtId="1" fontId="13" fillId="10" borderId="16" xfId="2" applyNumberFormat="1" applyFont="1" applyFill="1" applyBorder="1" applyAlignment="1" applyProtection="1">
      <alignment horizontal="center" vertical="center" wrapText="1"/>
    </xf>
    <xf numFmtId="1" fontId="13" fillId="10" borderId="18" xfId="2" applyNumberFormat="1" applyFont="1" applyFill="1" applyBorder="1" applyAlignment="1" applyProtection="1">
      <alignment horizontal="center" vertical="center" wrapText="1"/>
    </xf>
    <xf numFmtId="1" fontId="13" fillId="10" borderId="33" xfId="2" applyNumberFormat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left" vertical="center" wrapText="1"/>
      <protection hidden="1"/>
    </xf>
    <xf numFmtId="0" fontId="2" fillId="13" borderId="11" xfId="2" applyFont="1" applyFill="1" applyBorder="1" applyAlignment="1" applyProtection="1">
      <alignment horizontal="center" vertical="center" wrapText="1"/>
      <protection locked="0"/>
    </xf>
    <xf numFmtId="0" fontId="11" fillId="13" borderId="12" xfId="2" applyFont="1" applyFill="1" applyBorder="1" applyAlignment="1" applyProtection="1">
      <alignment vertical="center" wrapText="1"/>
      <protection locked="0"/>
    </xf>
    <xf numFmtId="0" fontId="11" fillId="13" borderId="33" xfId="2" applyFont="1" applyFill="1" applyBorder="1" applyAlignment="1" applyProtection="1">
      <alignment horizontal="center" vertical="center" wrapText="1"/>
      <protection locked="0"/>
    </xf>
    <xf numFmtId="0" fontId="11" fillId="13" borderId="17" xfId="2" applyFont="1" applyFill="1" applyBorder="1" applyAlignment="1" applyProtection="1">
      <alignment horizontal="center" vertical="center" wrapText="1"/>
      <protection locked="0"/>
    </xf>
    <xf numFmtId="0" fontId="11" fillId="13" borderId="18" xfId="2" applyFont="1" applyFill="1" applyBorder="1" applyAlignment="1" applyProtection="1">
      <alignment horizontal="center" vertical="center" wrapText="1"/>
      <protection locked="0"/>
    </xf>
    <xf numFmtId="0" fontId="11" fillId="13" borderId="34" xfId="2" applyFont="1" applyFill="1" applyBorder="1" applyAlignment="1" applyProtection="1">
      <alignment horizontal="center" vertical="center" wrapText="1"/>
      <protection locked="0"/>
    </xf>
    <xf numFmtId="1" fontId="11" fillId="13" borderId="16" xfId="2" applyNumberFormat="1" applyFont="1" applyFill="1" applyBorder="1" applyAlignment="1" applyProtection="1">
      <alignment horizontal="center" vertical="center"/>
    </xf>
    <xf numFmtId="1" fontId="11" fillId="13" borderId="17" xfId="2" applyNumberFormat="1" applyFont="1" applyFill="1" applyBorder="1" applyAlignment="1" applyProtection="1">
      <alignment horizontal="center" vertical="center"/>
    </xf>
    <xf numFmtId="1" fontId="2" fillId="11" borderId="18" xfId="2" applyNumberFormat="1" applyFont="1" applyFill="1" applyBorder="1" applyAlignment="1" applyProtection="1">
      <alignment horizontal="center" vertical="center" wrapText="1"/>
    </xf>
    <xf numFmtId="1" fontId="2" fillId="11" borderId="33" xfId="2" applyNumberFormat="1" applyFont="1" applyFill="1" applyBorder="1" applyAlignment="1" applyProtection="1">
      <alignment horizontal="center" vertical="center" wrapText="1"/>
    </xf>
    <xf numFmtId="1" fontId="2" fillId="11" borderId="34" xfId="2" applyNumberFormat="1" applyFont="1" applyFill="1" applyBorder="1" applyAlignment="1" applyProtection="1">
      <alignment horizontal="center" vertical="center" wrapText="1"/>
    </xf>
    <xf numFmtId="1" fontId="2" fillId="11" borderId="16" xfId="2" applyNumberFormat="1" applyFont="1" applyFill="1" applyBorder="1" applyAlignment="1" applyProtection="1">
      <alignment horizontal="center" vertical="center" wrapText="1"/>
    </xf>
    <xf numFmtId="1" fontId="5" fillId="0" borderId="16" xfId="2" applyNumberFormat="1" applyFont="1" applyFill="1" applyBorder="1" applyAlignment="1" applyProtection="1">
      <alignment horizontal="center" vertical="center" wrapText="1"/>
    </xf>
    <xf numFmtId="1" fontId="13" fillId="0" borderId="17" xfId="2" applyNumberFormat="1" applyFont="1" applyFill="1" applyBorder="1" applyAlignment="1" applyProtection="1">
      <alignment horizontal="center" vertical="center" wrapText="1"/>
    </xf>
    <xf numFmtId="1" fontId="2" fillId="0" borderId="17" xfId="2" applyNumberFormat="1" applyFont="1" applyFill="1" applyBorder="1" applyAlignment="1" applyProtection="1">
      <alignment horizontal="center" vertical="center" wrapText="1"/>
    </xf>
    <xf numFmtId="1" fontId="13" fillId="0" borderId="34" xfId="2" applyNumberFormat="1" applyFont="1" applyFill="1" applyBorder="1" applyAlignment="1" applyProtection="1">
      <alignment horizontal="center" vertical="center" wrapText="1"/>
    </xf>
    <xf numFmtId="0" fontId="13" fillId="0" borderId="12" xfId="2" applyFont="1" applyFill="1" applyBorder="1" applyAlignment="1">
      <alignment wrapText="1"/>
    </xf>
    <xf numFmtId="0" fontId="13" fillId="0" borderId="33" xfId="2" applyFont="1" applyFill="1" applyBorder="1" applyAlignment="1">
      <alignment horizontal="center" wrapText="1"/>
    </xf>
    <xf numFmtId="0" fontId="13" fillId="0" borderId="17" xfId="2" applyFont="1" applyFill="1" applyBorder="1" applyAlignment="1">
      <alignment horizontal="center" wrapText="1"/>
    </xf>
    <xf numFmtId="0" fontId="13" fillId="0" borderId="18" xfId="2" applyFont="1" applyFill="1" applyBorder="1" applyAlignment="1">
      <alignment horizontal="center" wrapText="1"/>
    </xf>
    <xf numFmtId="0" fontId="13" fillId="0" borderId="34" xfId="2" applyFont="1" applyFill="1" applyBorder="1" applyAlignment="1">
      <alignment horizontal="center" wrapText="1"/>
    </xf>
    <xf numFmtId="0" fontId="13" fillId="0" borderId="12" xfId="2" applyFont="1" applyFill="1" applyBorder="1"/>
    <xf numFmtId="0" fontId="5" fillId="0" borderId="47" xfId="1" applyFont="1" applyFill="1" applyBorder="1" applyAlignment="1" applyProtection="1">
      <alignment horizontal="center" vertical="center" wrapText="1"/>
      <protection hidden="1"/>
    </xf>
    <xf numFmtId="0" fontId="13" fillId="0" borderId="48" xfId="2" applyFont="1" applyFill="1" applyBorder="1"/>
    <xf numFmtId="0" fontId="12" fillId="14" borderId="35" xfId="1" applyFont="1" applyFill="1" applyBorder="1" applyAlignment="1" applyProtection="1">
      <alignment horizontal="left" vertical="center" wrapText="1"/>
      <protection hidden="1"/>
    </xf>
    <xf numFmtId="0" fontId="12" fillId="14" borderId="36" xfId="1" applyFont="1" applyFill="1" applyBorder="1" applyAlignment="1" applyProtection="1">
      <alignment horizontal="left" vertical="center" wrapText="1"/>
      <protection hidden="1"/>
    </xf>
    <xf numFmtId="0" fontId="12" fillId="14" borderId="8" xfId="1" applyFont="1" applyFill="1" applyBorder="1" applyAlignment="1" applyProtection="1">
      <alignment horizontal="center" vertical="center" wrapText="1"/>
      <protection hidden="1"/>
    </xf>
    <xf numFmtId="0" fontId="12" fillId="14" borderId="9" xfId="1" applyFont="1" applyFill="1" applyBorder="1" applyAlignment="1" applyProtection="1">
      <alignment horizontal="center" vertical="center" wrapText="1"/>
      <protection hidden="1"/>
    </xf>
    <xf numFmtId="0" fontId="12" fillId="14" borderId="19" xfId="1" applyFont="1" applyFill="1" applyBorder="1" applyAlignment="1" applyProtection="1">
      <alignment horizontal="center" vertical="center" wrapText="1"/>
      <protection hidden="1"/>
    </xf>
    <xf numFmtId="0" fontId="12" fillId="14" borderId="10" xfId="1" applyFont="1" applyFill="1" applyBorder="1" applyAlignment="1" applyProtection="1">
      <alignment horizontal="center" vertical="center" wrapText="1"/>
      <protection hidden="1"/>
    </xf>
    <xf numFmtId="1" fontId="2" fillId="2" borderId="20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19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28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27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24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26" xfId="1" applyNumberFormat="1" applyFont="1" applyFill="1" applyBorder="1" applyAlignment="1" applyProtection="1">
      <alignment horizontal="center" vertical="center" wrapText="1"/>
      <protection hidden="1"/>
    </xf>
    <xf numFmtId="1" fontId="16" fillId="0" borderId="17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" fontId="18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1" applyNumberFormat="1" applyFont="1" applyFill="1" applyBorder="1" applyAlignment="1" applyProtection="1">
      <alignment horizontal="center" vertical="center" wrapText="1"/>
      <protection hidden="1"/>
    </xf>
    <xf numFmtId="1" fontId="19" fillId="0" borderId="33" xfId="1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1" applyNumberFormat="1" applyFont="1" applyFill="1" applyBorder="1" applyAlignment="1" applyProtection="1">
      <alignment horizontal="center" vertical="center" wrapText="1"/>
      <protection hidden="1"/>
    </xf>
    <xf numFmtId="1" fontId="19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18" fillId="0" borderId="34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2" xfId="1" applyFont="1" applyBorder="1" applyAlignment="1" applyProtection="1">
      <alignment vertical="center" wrapText="1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vertical="center" wrapText="1"/>
    </xf>
    <xf numFmtId="0" fontId="13" fillId="0" borderId="47" xfId="1" applyFont="1" applyBorder="1" applyAlignment="1" applyProtection="1">
      <alignment horizontal="center" vertical="center" wrapText="1"/>
    </xf>
    <xf numFmtId="0" fontId="13" fillId="0" borderId="48" xfId="1" applyFont="1" applyBorder="1" applyAlignment="1" applyProtection="1">
      <alignment vertical="center" wrapText="1"/>
    </xf>
    <xf numFmtId="1" fontId="5" fillId="0" borderId="43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60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15" borderId="61" xfId="1" applyFont="1" applyFill="1" applyBorder="1" applyAlignment="1" applyProtection="1">
      <alignment horizontal="center" vertical="center" wrapText="1"/>
      <protection hidden="1"/>
    </xf>
    <xf numFmtId="0" fontId="3" fillId="15" borderId="62" xfId="1" applyFont="1" applyFill="1" applyBorder="1" applyAlignment="1" applyProtection="1">
      <alignment wrapText="1"/>
      <protection hidden="1"/>
    </xf>
    <xf numFmtId="1" fontId="3" fillId="2" borderId="8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10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20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19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64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65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6" xfId="1" applyNumberFormat="1" applyFont="1" applyBorder="1" applyAlignment="1" applyProtection="1">
      <alignment horizontal="center" vertical="center" wrapText="1"/>
      <protection hidden="1"/>
    </xf>
    <xf numFmtId="1" fontId="2" fillId="0" borderId="34" xfId="1" applyNumberFormat="1" applyFont="1" applyBorder="1" applyAlignment="1" applyProtection="1">
      <alignment horizontal="center" vertical="center" wrapText="1"/>
      <protection hidden="1"/>
    </xf>
    <xf numFmtId="1" fontId="2" fillId="0" borderId="33" xfId="1" applyNumberFormat="1" applyFont="1" applyBorder="1" applyAlignment="1" applyProtection="1">
      <alignment horizontal="center" vertical="center" wrapText="1"/>
    </xf>
    <xf numFmtId="1" fontId="2" fillId="0" borderId="34" xfId="1" applyNumberFormat="1" applyFont="1" applyBorder="1" applyAlignment="1" applyProtection="1">
      <alignment horizontal="center" vertical="center" wrapText="1"/>
    </xf>
    <xf numFmtId="1" fontId="2" fillId="0" borderId="18" xfId="1" applyNumberFormat="1" applyFont="1" applyBorder="1" applyAlignment="1" applyProtection="1">
      <alignment horizontal="center" vertical="center" wrapText="1"/>
      <protection hidden="1"/>
    </xf>
    <xf numFmtId="1" fontId="2" fillId="0" borderId="33" xfId="1" applyNumberFormat="1" applyFont="1" applyBorder="1" applyAlignment="1" applyProtection="1">
      <alignment horizontal="center" vertical="center" wrapText="1"/>
      <protection hidden="1"/>
    </xf>
    <xf numFmtId="0" fontId="5" fillId="0" borderId="66" xfId="1" applyFont="1" applyBorder="1" applyProtection="1"/>
    <xf numFmtId="0" fontId="5" fillId="0" borderId="67" xfId="1" applyFont="1" applyBorder="1" applyProtection="1"/>
    <xf numFmtId="1" fontId="2" fillId="0" borderId="29" xfId="1" applyNumberFormat="1" applyFont="1" applyBorder="1" applyAlignment="1" applyProtection="1">
      <alignment horizontal="center" vertical="center" wrapText="1"/>
    </xf>
    <xf numFmtId="1" fontId="2" fillId="0" borderId="32" xfId="1" applyNumberFormat="1" applyFont="1" applyBorder="1" applyAlignment="1" applyProtection="1">
      <alignment horizontal="center" vertical="center" wrapText="1"/>
    </xf>
    <xf numFmtId="1" fontId="2" fillId="0" borderId="69" xfId="1" applyNumberFormat="1" applyFont="1" applyBorder="1" applyAlignment="1" applyProtection="1">
      <alignment horizontal="center" vertical="center" wrapText="1"/>
      <protection hidden="1"/>
    </xf>
    <xf numFmtId="1" fontId="2" fillId="0" borderId="31" xfId="1" applyNumberFormat="1" applyFont="1" applyBorder="1" applyAlignment="1" applyProtection="1">
      <alignment horizontal="center" vertical="center" wrapText="1"/>
      <protection hidden="1"/>
    </xf>
    <xf numFmtId="1" fontId="2" fillId="0" borderId="29" xfId="1" applyNumberFormat="1" applyFont="1" applyBorder="1" applyAlignment="1" applyProtection="1">
      <alignment horizontal="center" vertical="center" wrapText="1"/>
      <protection hidden="1"/>
    </xf>
    <xf numFmtId="1" fontId="2" fillId="0" borderId="32" xfId="1" applyNumberFormat="1" applyFont="1" applyBorder="1" applyAlignment="1" applyProtection="1">
      <alignment horizontal="center" vertical="center" wrapText="1"/>
      <protection hidden="1"/>
    </xf>
    <xf numFmtId="1" fontId="7" fillId="0" borderId="16" xfId="1" applyNumberFormat="1" applyFont="1" applyBorder="1" applyAlignment="1" applyProtection="1">
      <alignment horizontal="left" vertical="center" wrapText="1"/>
      <protection hidden="1"/>
    </xf>
    <xf numFmtId="1" fontId="7" fillId="0" borderId="17" xfId="1" applyNumberFormat="1" applyFont="1" applyBorder="1" applyAlignment="1" applyProtection="1">
      <alignment horizontal="left" vertical="center" wrapText="1"/>
      <protection hidden="1"/>
    </xf>
    <xf numFmtId="1" fontId="7" fillId="0" borderId="18" xfId="1" applyNumberFormat="1" applyFont="1" applyBorder="1" applyAlignment="1" applyProtection="1">
      <alignment horizontal="left" vertical="center" wrapText="1"/>
      <protection hidden="1"/>
    </xf>
    <xf numFmtId="0" fontId="5" fillId="0" borderId="54" xfId="1" applyFont="1" applyBorder="1" applyAlignment="1" applyProtection="1">
      <alignment horizontal="left" vertical="center" wrapText="1"/>
    </xf>
    <xf numFmtId="0" fontId="5" fillId="0" borderId="55" xfId="1" applyFont="1" applyBorder="1" applyAlignment="1" applyProtection="1">
      <alignment horizontal="left" vertical="center" wrapText="1"/>
    </xf>
    <xf numFmtId="1" fontId="7" fillId="0" borderId="69" xfId="1" applyNumberFormat="1" applyFont="1" applyBorder="1" applyAlignment="1" applyProtection="1">
      <alignment horizontal="left" vertical="center" wrapText="1"/>
      <protection hidden="1"/>
    </xf>
    <xf numFmtId="1" fontId="7" fillId="0" borderId="30" xfId="1" applyNumberFormat="1" applyFont="1" applyBorder="1" applyAlignment="1" applyProtection="1">
      <alignment horizontal="left" vertical="center" wrapText="1"/>
      <protection hidden="1"/>
    </xf>
    <xf numFmtId="1" fontId="7" fillId="0" borderId="31" xfId="1" applyNumberFormat="1" applyFont="1" applyBorder="1" applyAlignment="1" applyProtection="1">
      <alignment horizontal="left" vertical="center" wrapText="1"/>
      <protection hidden="1"/>
    </xf>
    <xf numFmtId="0" fontId="5" fillId="0" borderId="51" xfId="1" applyFont="1" applyBorder="1" applyAlignment="1" applyProtection="1">
      <alignment horizontal="center" vertical="center" wrapText="1"/>
    </xf>
    <xf numFmtId="0" fontId="5" fillId="0" borderId="53" xfId="1" applyFont="1" applyBorder="1" applyAlignment="1" applyProtection="1">
      <alignment horizontal="center" vertical="center" wrapText="1"/>
    </xf>
    <xf numFmtId="0" fontId="5" fillId="0" borderId="52" xfId="1" applyFont="1" applyBorder="1" applyAlignment="1" applyProtection="1">
      <alignment horizontal="center" vertical="center" wrapText="1"/>
    </xf>
    <xf numFmtId="0" fontId="5" fillId="0" borderId="54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67" xfId="1" applyFont="1" applyBorder="1" applyAlignment="1" applyProtection="1">
      <alignment horizontal="center" vertical="center" wrapText="1"/>
    </xf>
    <xf numFmtId="1" fontId="7" fillId="0" borderId="27" xfId="1" applyNumberFormat="1" applyFont="1" applyBorder="1" applyAlignment="1" applyProtection="1">
      <alignment horizontal="left" vertical="center" wrapText="1"/>
      <protection hidden="1"/>
    </xf>
    <xf numFmtId="1" fontId="7" fillId="0" borderId="25" xfId="1" applyNumberFormat="1" applyFont="1" applyBorder="1" applyAlignment="1" applyProtection="1">
      <alignment horizontal="left" vertical="center" wrapText="1"/>
      <protection hidden="1"/>
    </xf>
    <xf numFmtId="1" fontId="7" fillId="0" borderId="28" xfId="1" applyNumberFormat="1" applyFont="1" applyBorder="1" applyAlignment="1" applyProtection="1">
      <alignment horizontal="left" vertical="center" wrapText="1"/>
      <protection hidden="1"/>
    </xf>
    <xf numFmtId="0" fontId="2" fillId="0" borderId="54" xfId="1" applyFont="1" applyBorder="1" applyAlignment="1" applyProtection="1">
      <alignment horizontal="left" vertical="center" wrapText="1"/>
    </xf>
    <xf numFmtId="0" fontId="2" fillId="0" borderId="55" xfId="1" applyFont="1" applyBorder="1" applyAlignment="1" applyProtection="1">
      <alignment horizontal="left" vertical="center" wrapText="1"/>
    </xf>
    <xf numFmtId="0" fontId="11" fillId="0" borderId="57" xfId="1" applyFont="1" applyBorder="1" applyAlignment="1" applyProtection="1">
      <alignment horizontal="center" vertical="center" wrapText="1"/>
    </xf>
    <xf numFmtId="0" fontId="11" fillId="0" borderId="12" xfId="1" applyFont="1" applyBorder="1" applyAlignment="1" applyProtection="1">
      <alignment horizontal="center" vertical="center" wrapText="1"/>
    </xf>
    <xf numFmtId="0" fontId="11" fillId="0" borderId="58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49" xfId="1" applyFont="1" applyBorder="1" applyAlignment="1" applyProtection="1">
      <alignment horizontal="center" vertical="center" wrapText="1"/>
    </xf>
    <xf numFmtId="0" fontId="5" fillId="0" borderId="48" xfId="1" applyFont="1" applyBorder="1" applyAlignment="1" applyProtection="1">
      <alignment horizontal="center" vertical="center" wrapText="1"/>
    </xf>
    <xf numFmtId="0" fontId="5" fillId="0" borderId="59" xfId="1" applyFont="1" applyBorder="1" applyAlignment="1" applyProtection="1">
      <alignment horizontal="center" vertical="center" wrapText="1"/>
    </xf>
    <xf numFmtId="0" fontId="3" fillId="15" borderId="44" xfId="1" applyFont="1" applyFill="1" applyBorder="1" applyAlignment="1" applyProtection="1">
      <alignment horizontal="center" wrapText="1"/>
      <protection hidden="1"/>
    </xf>
    <xf numFmtId="0" fontId="3" fillId="15" borderId="36" xfId="1" applyFont="1" applyFill="1" applyBorder="1" applyAlignment="1" applyProtection="1">
      <alignment horizontal="center" wrapText="1"/>
      <protection hidden="1"/>
    </xf>
    <xf numFmtId="0" fontId="3" fillId="15" borderId="63" xfId="1" applyFont="1" applyFill="1" applyBorder="1" applyAlignment="1" applyProtection="1">
      <alignment horizontal="center" wrapText="1"/>
      <protection hidden="1"/>
    </xf>
    <xf numFmtId="1" fontId="3" fillId="2" borderId="44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36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6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1" xfId="1" applyFont="1" applyBorder="1" applyAlignment="1" applyProtection="1">
      <alignment horizontal="center" vertical="center" wrapText="1"/>
    </xf>
    <xf numFmtId="0" fontId="11" fillId="0" borderId="52" xfId="1" applyFont="1" applyBorder="1" applyAlignment="1" applyProtection="1">
      <alignment horizontal="center" vertical="center" wrapText="1"/>
    </xf>
    <xf numFmtId="0" fontId="11" fillId="0" borderId="53" xfId="1" applyFont="1" applyBorder="1" applyAlignment="1" applyProtection="1">
      <alignment horizontal="center" vertical="center" wrapText="1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55" xfId="1" applyFont="1" applyBorder="1" applyAlignment="1" applyProtection="1">
      <alignment horizontal="center" vertical="center" wrapText="1"/>
    </xf>
    <xf numFmtId="0" fontId="11" fillId="0" borderId="50" xfId="1" applyFont="1" applyBorder="1" applyAlignment="1" applyProtection="1">
      <alignment horizontal="center" vertical="center" wrapText="1"/>
    </xf>
    <xf numFmtId="0" fontId="11" fillId="0" borderId="46" xfId="1" applyFont="1" applyBorder="1" applyAlignment="1" applyProtection="1">
      <alignment horizontal="center" vertical="center" wrapText="1"/>
    </xf>
    <xf numFmtId="0" fontId="11" fillId="0" borderId="56" xfId="1" applyFont="1" applyBorder="1" applyAlignment="1" applyProtection="1">
      <alignment horizontal="center" vertical="center" wrapText="1"/>
    </xf>
    <xf numFmtId="1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" fontId="16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1" applyFont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left" vertical="center" wrapText="1"/>
      <protection hidden="1"/>
    </xf>
    <xf numFmtId="0" fontId="2" fillId="12" borderId="47" xfId="1" applyFont="1" applyFill="1" applyBorder="1" applyAlignment="1" applyProtection="1">
      <alignment horizontal="center" vertical="center" wrapText="1"/>
      <protection hidden="1"/>
    </xf>
    <xf numFmtId="0" fontId="2" fillId="12" borderId="45" xfId="1" applyFont="1" applyFill="1" applyBorder="1" applyAlignment="1" applyProtection="1">
      <alignment horizontal="center" vertical="center" wrapText="1"/>
      <protection hidden="1"/>
    </xf>
    <xf numFmtId="0" fontId="2" fillId="12" borderId="49" xfId="1" applyFont="1" applyFill="1" applyBorder="1" applyAlignment="1" applyProtection="1">
      <alignment horizontal="left" vertical="center" wrapText="1"/>
      <protection hidden="1"/>
    </xf>
    <xf numFmtId="0" fontId="2" fillId="12" borderId="50" xfId="1" applyFont="1" applyFill="1" applyBorder="1" applyAlignment="1" applyProtection="1">
      <alignment horizontal="left" vertical="center" wrapText="1"/>
      <protection hidden="1"/>
    </xf>
    <xf numFmtId="0" fontId="11" fillId="0" borderId="45" xfId="1" applyFont="1" applyBorder="1" applyAlignment="1" applyProtection="1">
      <alignment horizontal="center" vertical="center" wrapText="1"/>
    </xf>
    <xf numFmtId="0" fontId="11" fillId="0" borderId="46" xfId="1" applyFont="1" applyBorder="1" applyAlignment="1" applyProtection="1">
      <alignment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5" fillId="0" borderId="17" xfId="1" applyFont="1" applyBorder="1" applyAlignment="1" applyProtection="1">
      <alignment horizontal="center" vertical="center" textRotation="90" wrapText="1"/>
    </xf>
    <xf numFmtId="0" fontId="5" fillId="0" borderId="18" xfId="1" applyFont="1" applyBorder="1" applyAlignment="1" applyProtection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8" borderId="11" xfId="1" applyFont="1" applyFill="1" applyBorder="1" applyAlignment="1" applyProtection="1">
      <alignment horizontal="center" vertical="center" wrapText="1"/>
      <protection hidden="1"/>
    </xf>
    <xf numFmtId="49" fontId="2" fillId="8" borderId="12" xfId="1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5" fillId="0" borderId="15" xfId="1" applyFont="1" applyBorder="1" applyAlignment="1" applyProtection="1">
      <alignment horizontal="center" vertical="center" textRotation="90" wrapText="1"/>
    </xf>
    <xf numFmtId="0" fontId="5" fillId="0" borderId="23" xfId="1" applyFont="1" applyBorder="1" applyAlignment="1" applyProtection="1">
      <alignment horizontal="center" vertical="center" textRotation="90" wrapText="1"/>
    </xf>
    <xf numFmtId="0" fontId="5" fillId="0" borderId="26" xfId="1" applyFont="1" applyBorder="1" applyAlignment="1" applyProtection="1">
      <alignment horizontal="center" vertical="center" textRotation="90" wrapText="1"/>
    </xf>
    <xf numFmtId="0" fontId="5" fillId="0" borderId="16" xfId="1" applyFont="1" applyBorder="1" applyAlignment="1" applyProtection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textRotation="90" wrapText="1"/>
    </xf>
    <xf numFmtId="0" fontId="5" fillId="0" borderId="21" xfId="1" applyFont="1" applyBorder="1" applyAlignment="1" applyProtection="1">
      <alignment horizontal="center" vertical="center" textRotation="90" wrapText="1"/>
    </xf>
    <xf numFmtId="0" fontId="5" fillId="0" borderId="24" xfId="1" applyFont="1" applyBorder="1" applyAlignment="1" applyProtection="1">
      <alignment horizontal="center" vertical="center" textRotation="90" wrapText="1"/>
    </xf>
    <xf numFmtId="0" fontId="5" fillId="0" borderId="14" xfId="1" applyFont="1" applyBorder="1" applyAlignment="1" applyProtection="1">
      <alignment horizontal="center" vertical="center" textRotation="90" wrapText="1"/>
    </xf>
    <xf numFmtId="0" fontId="5" fillId="0" borderId="22" xfId="1" applyFont="1" applyBorder="1" applyAlignment="1" applyProtection="1">
      <alignment horizontal="center" vertical="center" textRotation="90" wrapText="1"/>
    </xf>
    <xf numFmtId="0" fontId="5" fillId="0" borderId="25" xfId="1" applyFont="1" applyBorder="1" applyAlignment="1" applyProtection="1">
      <alignment horizontal="center" vertical="center" textRotation="90" wrapText="1"/>
    </xf>
    <xf numFmtId="0" fontId="2" fillId="0" borderId="0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1" fontId="2" fillId="0" borderId="34" xfId="1" applyNumberFormat="1" applyFont="1" applyFill="1" applyBorder="1" applyAlignment="1">
      <alignment horizontal="center" vertical="center" wrapText="1"/>
    </xf>
    <xf numFmtId="1" fontId="2" fillId="0" borderId="16" xfId="1" applyNumberFormat="1" applyFont="1" applyFill="1" applyBorder="1" applyAlignment="1">
      <alignment horizontal="center" vertical="center" wrapText="1"/>
    </xf>
    <xf numFmtId="1" fontId="5" fillId="0" borderId="34" xfId="1" applyNumberFormat="1" applyFont="1" applyFill="1" applyBorder="1" applyAlignment="1">
      <alignment horizontal="center" vertical="center" wrapText="1"/>
    </xf>
    <xf numFmtId="1" fontId="5" fillId="0" borderId="16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5" fillId="0" borderId="43" xfId="1" applyNumberFormat="1" applyFont="1" applyFill="1" applyBorder="1" applyAlignment="1">
      <alignment horizontal="center" vertical="center" wrapText="1"/>
    </xf>
    <xf numFmtId="1" fontId="2" fillId="0" borderId="15" xfId="1" applyNumberFormat="1" applyFont="1" applyFill="1" applyBorder="1" applyAlignment="1">
      <alignment horizontal="center" vertical="center" wrapText="1"/>
    </xf>
    <xf numFmtId="1" fontId="2" fillId="0" borderId="43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abSelected="1" topLeftCell="A91" zoomScale="59" zoomScaleNormal="59" workbookViewId="0">
      <selection activeCell="R121" sqref="R121"/>
    </sheetView>
  </sheetViews>
  <sheetFormatPr defaultRowHeight="14.4" x14ac:dyDescent="0.3"/>
  <cols>
    <col min="1" max="1" width="18.44140625" customWidth="1"/>
    <col min="2" max="2" width="81" customWidth="1"/>
    <col min="3" max="7" width="6.33203125" customWidth="1"/>
    <col min="8" max="8" width="8.109375" customWidth="1"/>
    <col min="9" max="11" width="9.6640625" customWidth="1"/>
    <col min="12" max="12" width="10.33203125" customWidth="1"/>
    <col min="14" max="20" width="9.6640625" customWidth="1"/>
    <col min="21" max="21" width="10.109375" customWidth="1"/>
  </cols>
  <sheetData>
    <row r="1" spans="1:21" ht="17.399999999999999" x14ac:dyDescent="0.3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 ht="17.399999999999999" x14ac:dyDescent="0.3">
      <c r="A2" s="438" t="s">
        <v>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</row>
    <row r="3" spans="1:21" ht="17.399999999999999" x14ac:dyDescent="0.3">
      <c r="A3" s="438" t="s">
        <v>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</row>
    <row r="4" spans="1:21" ht="15.6" x14ac:dyDescent="0.3">
      <c r="A4" s="439" t="s">
        <v>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</row>
    <row r="5" spans="1:21" ht="17.399999999999999" x14ac:dyDescent="0.3">
      <c r="A5" s="440" t="s">
        <v>4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ht="18" x14ac:dyDescent="0.35">
      <c r="A6" s="1"/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4" t="s">
        <v>5</v>
      </c>
      <c r="O6" s="4"/>
      <c r="P6" s="4"/>
      <c r="Q6" s="4"/>
      <c r="R6" s="4"/>
      <c r="S6" s="4"/>
      <c r="T6" s="5"/>
      <c r="U6" s="6">
        <v>2023</v>
      </c>
    </row>
    <row r="7" spans="1:21" ht="18" x14ac:dyDescent="0.3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4" t="s">
        <v>6</v>
      </c>
      <c r="O7" s="4"/>
      <c r="P7" s="4"/>
      <c r="Q7" s="4"/>
      <c r="R7" s="4"/>
      <c r="S7" s="4"/>
      <c r="T7" s="5"/>
      <c r="U7" s="7" t="s">
        <v>232</v>
      </c>
    </row>
    <row r="8" spans="1:21" ht="18.600000000000001" thickBot="1" x14ac:dyDescent="0.4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441" t="s">
        <v>7</v>
      </c>
      <c r="O8" s="441"/>
      <c r="P8" s="441"/>
      <c r="Q8" s="441"/>
      <c r="R8" s="441"/>
      <c r="S8" s="441"/>
      <c r="T8" s="441"/>
      <c r="U8" s="441"/>
    </row>
    <row r="9" spans="1:21" ht="18" thickBot="1" x14ac:dyDescent="0.35">
      <c r="A9" s="422" t="s">
        <v>8</v>
      </c>
      <c r="B9" s="424" t="s">
        <v>9</v>
      </c>
      <c r="C9" s="427" t="s">
        <v>10</v>
      </c>
      <c r="D9" s="424"/>
      <c r="E9" s="424"/>
      <c r="F9" s="424"/>
      <c r="G9" s="424"/>
      <c r="H9" s="428"/>
      <c r="I9" s="429" t="s">
        <v>11</v>
      </c>
      <c r="J9" s="430"/>
      <c r="K9" s="430"/>
      <c r="L9" s="430"/>
      <c r="M9" s="431"/>
      <c r="N9" s="402" t="s">
        <v>12</v>
      </c>
      <c r="O9" s="420"/>
      <c r="P9" s="420"/>
      <c r="Q9" s="420"/>
      <c r="R9" s="420"/>
      <c r="S9" s="420"/>
      <c r="T9" s="420"/>
      <c r="U9" s="403"/>
    </row>
    <row r="10" spans="1:21" ht="18" thickBot="1" x14ac:dyDescent="0.35">
      <c r="A10" s="423"/>
      <c r="B10" s="425"/>
      <c r="C10" s="432" t="s">
        <v>13</v>
      </c>
      <c r="D10" s="435" t="s">
        <v>14</v>
      </c>
      <c r="E10" s="435" t="s">
        <v>15</v>
      </c>
      <c r="F10" s="435" t="s">
        <v>16</v>
      </c>
      <c r="G10" s="435" t="s">
        <v>17</v>
      </c>
      <c r="H10" s="413" t="s">
        <v>18</v>
      </c>
      <c r="I10" s="416" t="s">
        <v>19</v>
      </c>
      <c r="J10" s="407" t="s">
        <v>20</v>
      </c>
      <c r="K10" s="418" t="s">
        <v>21</v>
      </c>
      <c r="L10" s="418"/>
      <c r="M10" s="419"/>
      <c r="N10" s="402" t="s">
        <v>22</v>
      </c>
      <c r="O10" s="420"/>
      <c r="P10" s="420" t="s">
        <v>23</v>
      </c>
      <c r="Q10" s="421"/>
      <c r="R10" s="402" t="s">
        <v>24</v>
      </c>
      <c r="S10" s="403"/>
      <c r="T10" s="404" t="s">
        <v>25</v>
      </c>
      <c r="U10" s="403"/>
    </row>
    <row r="11" spans="1:21" ht="18.600000000000001" thickBot="1" x14ac:dyDescent="0.35">
      <c r="A11" s="423"/>
      <c r="B11" s="425"/>
      <c r="C11" s="433"/>
      <c r="D11" s="436"/>
      <c r="E11" s="436"/>
      <c r="F11" s="436"/>
      <c r="G11" s="436"/>
      <c r="H11" s="414"/>
      <c r="I11" s="416"/>
      <c r="J11" s="407"/>
      <c r="K11" s="405" t="s">
        <v>26</v>
      </c>
      <c r="L11" s="407" t="s">
        <v>27</v>
      </c>
      <c r="M11" s="408" t="s">
        <v>28</v>
      </c>
      <c r="N11" s="8" t="s">
        <v>29</v>
      </c>
      <c r="O11" s="9" t="s">
        <v>30</v>
      </c>
      <c r="P11" s="10" t="s">
        <v>31</v>
      </c>
      <c r="Q11" s="11" t="s">
        <v>32</v>
      </c>
      <c r="R11" s="8" t="s">
        <v>33</v>
      </c>
      <c r="S11" s="9" t="s">
        <v>34</v>
      </c>
      <c r="T11" s="10" t="s">
        <v>35</v>
      </c>
      <c r="U11" s="9" t="s">
        <v>36</v>
      </c>
    </row>
    <row r="12" spans="1:21" ht="108" customHeight="1" x14ac:dyDescent="0.3">
      <c r="A12" s="391"/>
      <c r="B12" s="426"/>
      <c r="C12" s="434"/>
      <c r="D12" s="437"/>
      <c r="E12" s="437"/>
      <c r="F12" s="437"/>
      <c r="G12" s="437"/>
      <c r="H12" s="415"/>
      <c r="I12" s="417"/>
      <c r="J12" s="406"/>
      <c r="K12" s="406"/>
      <c r="L12" s="406"/>
      <c r="M12" s="409"/>
      <c r="N12" s="12" t="s">
        <v>37</v>
      </c>
      <c r="O12" s="13" t="s">
        <v>38</v>
      </c>
      <c r="P12" s="14" t="s">
        <v>37</v>
      </c>
      <c r="Q12" s="15" t="s">
        <v>38</v>
      </c>
      <c r="R12" s="12" t="s">
        <v>37</v>
      </c>
      <c r="S12" s="13" t="s">
        <v>38</v>
      </c>
      <c r="T12" s="14" t="s">
        <v>37</v>
      </c>
      <c r="U12" s="13" t="s">
        <v>38</v>
      </c>
    </row>
    <row r="13" spans="1:21" ht="18" thickBot="1" x14ac:dyDescent="0.35">
      <c r="A13" s="16">
        <v>1</v>
      </c>
      <c r="B13" s="17">
        <v>2</v>
      </c>
      <c r="C13" s="18">
        <v>3</v>
      </c>
      <c r="D13" s="19">
        <v>4</v>
      </c>
      <c r="E13" s="19">
        <v>5</v>
      </c>
      <c r="F13" s="19">
        <v>6</v>
      </c>
      <c r="G13" s="20">
        <v>7</v>
      </c>
      <c r="H13" s="21">
        <v>8</v>
      </c>
      <c r="I13" s="22" t="s">
        <v>39</v>
      </c>
      <c r="J13" s="23">
        <v>10</v>
      </c>
      <c r="K13" s="24" t="s">
        <v>40</v>
      </c>
      <c r="L13" s="23">
        <v>12</v>
      </c>
      <c r="M13" s="25" t="s">
        <v>41</v>
      </c>
      <c r="N13" s="26">
        <v>14</v>
      </c>
      <c r="O13" s="27" t="s">
        <v>42</v>
      </c>
      <c r="P13" s="28">
        <v>16</v>
      </c>
      <c r="Q13" s="25" t="s">
        <v>43</v>
      </c>
      <c r="R13" s="26">
        <v>18</v>
      </c>
      <c r="S13" s="27" t="s">
        <v>44</v>
      </c>
      <c r="T13" s="28">
        <v>20</v>
      </c>
      <c r="U13" s="27">
        <v>21</v>
      </c>
    </row>
    <row r="14" spans="1:21" ht="18" thickBot="1" x14ac:dyDescent="0.35">
      <c r="A14" s="29" t="s">
        <v>45</v>
      </c>
      <c r="B14" s="30" t="s">
        <v>46</v>
      </c>
      <c r="C14" s="31"/>
      <c r="D14" s="32"/>
      <c r="E14" s="32"/>
      <c r="F14" s="32"/>
      <c r="G14" s="33"/>
      <c r="H14" s="34"/>
      <c r="I14" s="35">
        <f>I15+I29</f>
        <v>1476</v>
      </c>
      <c r="J14" s="35">
        <f t="shared" ref="J14:U14" si="0">J15+J29</f>
        <v>32</v>
      </c>
      <c r="K14" s="35">
        <f t="shared" si="0"/>
        <v>1444</v>
      </c>
      <c r="L14" s="35">
        <f t="shared" si="0"/>
        <v>218</v>
      </c>
      <c r="M14" s="35">
        <f t="shared" si="0"/>
        <v>0</v>
      </c>
      <c r="N14" s="35">
        <f t="shared" si="0"/>
        <v>612</v>
      </c>
      <c r="O14" s="35">
        <f t="shared" si="0"/>
        <v>864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</row>
    <row r="15" spans="1:21" ht="18" thickBot="1" x14ac:dyDescent="0.35">
      <c r="A15" s="36" t="s">
        <v>47</v>
      </c>
      <c r="B15" s="37" t="s">
        <v>48</v>
      </c>
      <c r="C15" s="38"/>
      <c r="D15" s="39"/>
      <c r="E15" s="39"/>
      <c r="F15" s="39"/>
      <c r="G15" s="40"/>
      <c r="H15" s="41"/>
      <c r="I15" s="42">
        <f>SUM(I16:I28)</f>
        <v>1358</v>
      </c>
      <c r="J15" s="43">
        <f>SUM(J16:J28)</f>
        <v>32</v>
      </c>
      <c r="K15" s="43">
        <f t="shared" ref="K15:U15" si="1">SUM(K16:K28)</f>
        <v>1326</v>
      </c>
      <c r="L15" s="43">
        <f t="shared" si="1"/>
        <v>218</v>
      </c>
      <c r="M15" s="43">
        <f t="shared" si="1"/>
        <v>0</v>
      </c>
      <c r="N15" s="43">
        <f t="shared" si="1"/>
        <v>560</v>
      </c>
      <c r="O15" s="43">
        <f t="shared" si="1"/>
        <v>798</v>
      </c>
      <c r="P15" s="43">
        <f t="shared" si="1"/>
        <v>0</v>
      </c>
      <c r="Q15" s="43">
        <f t="shared" si="1"/>
        <v>0</v>
      </c>
      <c r="R15" s="43">
        <f t="shared" si="1"/>
        <v>0</v>
      </c>
      <c r="S15" s="43">
        <f t="shared" si="1"/>
        <v>0</v>
      </c>
      <c r="T15" s="43">
        <f t="shared" si="1"/>
        <v>0</v>
      </c>
      <c r="U15" s="43">
        <f t="shared" si="1"/>
        <v>0</v>
      </c>
    </row>
    <row r="16" spans="1:21" ht="18" x14ac:dyDescent="0.3">
      <c r="A16" s="44" t="s">
        <v>49</v>
      </c>
      <c r="B16" s="45" t="s">
        <v>50</v>
      </c>
      <c r="C16" s="46">
        <v>2</v>
      </c>
      <c r="D16" s="47"/>
      <c r="E16" s="47"/>
      <c r="F16" s="47"/>
      <c r="G16" s="48"/>
      <c r="H16" s="49">
        <v>1</v>
      </c>
      <c r="I16" s="50">
        <f>96</f>
        <v>96</v>
      </c>
      <c r="J16" s="51">
        <v>8</v>
      </c>
      <c r="K16" s="52">
        <v>88</v>
      </c>
      <c r="L16" s="52"/>
      <c r="M16" s="53"/>
      <c r="N16" s="54">
        <v>34</v>
      </c>
      <c r="O16" s="53">
        <v>62</v>
      </c>
      <c r="P16" s="55"/>
      <c r="Q16" s="54"/>
      <c r="R16" s="53"/>
      <c r="S16" s="56"/>
      <c r="T16" s="57"/>
      <c r="U16" s="58"/>
    </row>
    <row r="17" spans="1:21" ht="18" x14ac:dyDescent="0.3">
      <c r="A17" s="44" t="s">
        <v>51</v>
      </c>
      <c r="B17" s="45" t="s">
        <v>52</v>
      </c>
      <c r="C17" s="46"/>
      <c r="D17" s="47">
        <v>2</v>
      </c>
      <c r="E17" s="47"/>
      <c r="F17" s="47"/>
      <c r="G17" s="48"/>
      <c r="H17" s="49">
        <v>1</v>
      </c>
      <c r="I17" s="59">
        <v>118</v>
      </c>
      <c r="J17" s="51"/>
      <c r="K17" s="52">
        <v>118</v>
      </c>
      <c r="L17" s="52"/>
      <c r="M17" s="53"/>
      <c r="N17" s="54">
        <v>52</v>
      </c>
      <c r="O17" s="53">
        <v>66</v>
      </c>
      <c r="P17" s="55"/>
      <c r="Q17" s="54"/>
      <c r="R17" s="53"/>
      <c r="S17" s="60"/>
      <c r="T17" s="61"/>
      <c r="U17" s="55"/>
    </row>
    <row r="18" spans="1:21" ht="18" x14ac:dyDescent="0.3">
      <c r="A18" s="44" t="s">
        <v>53</v>
      </c>
      <c r="B18" s="45" t="s">
        <v>54</v>
      </c>
      <c r="C18" s="46">
        <v>2</v>
      </c>
      <c r="D18" s="47"/>
      <c r="E18" s="47"/>
      <c r="F18" s="47"/>
      <c r="G18" s="48"/>
      <c r="H18" s="49">
        <v>1</v>
      </c>
      <c r="I18" s="59">
        <v>252</v>
      </c>
      <c r="J18" s="51">
        <v>8</v>
      </c>
      <c r="K18" s="52">
        <v>244</v>
      </c>
      <c r="L18" s="52"/>
      <c r="M18" s="53"/>
      <c r="N18" s="54">
        <v>102</v>
      </c>
      <c r="O18" s="53">
        <v>150</v>
      </c>
      <c r="P18" s="55"/>
      <c r="Q18" s="54"/>
      <c r="R18" s="53"/>
      <c r="S18" s="60"/>
      <c r="T18" s="61"/>
      <c r="U18" s="55"/>
    </row>
    <row r="19" spans="1:21" ht="18" x14ac:dyDescent="0.3">
      <c r="A19" s="44" t="s">
        <v>55</v>
      </c>
      <c r="B19" s="45" t="s">
        <v>56</v>
      </c>
      <c r="C19" s="46">
        <v>2</v>
      </c>
      <c r="D19" s="47"/>
      <c r="E19" s="47"/>
      <c r="F19" s="47"/>
      <c r="G19" s="48"/>
      <c r="H19" s="49">
        <v>1</v>
      </c>
      <c r="I19" s="59">
        <v>136</v>
      </c>
      <c r="J19" s="51">
        <v>8</v>
      </c>
      <c r="K19" s="52">
        <v>128</v>
      </c>
      <c r="L19" s="52">
        <v>128</v>
      </c>
      <c r="M19" s="53"/>
      <c r="N19" s="54">
        <v>52</v>
      </c>
      <c r="O19" s="53">
        <v>84</v>
      </c>
      <c r="P19" s="55"/>
      <c r="Q19" s="54"/>
      <c r="R19" s="53"/>
      <c r="S19" s="60"/>
      <c r="T19" s="61"/>
      <c r="U19" s="55"/>
    </row>
    <row r="20" spans="1:21" ht="18" x14ac:dyDescent="0.3">
      <c r="A20" s="44" t="s">
        <v>57</v>
      </c>
      <c r="B20" s="45" t="s">
        <v>58</v>
      </c>
      <c r="C20" s="46"/>
      <c r="D20" s="47">
        <v>2</v>
      </c>
      <c r="E20" s="47"/>
      <c r="F20" s="47"/>
      <c r="G20" s="48"/>
      <c r="H20" s="49">
        <v>1</v>
      </c>
      <c r="I20" s="59">
        <v>118</v>
      </c>
      <c r="J20" s="51"/>
      <c r="K20" s="52">
        <v>118</v>
      </c>
      <c r="L20" s="52">
        <v>90</v>
      </c>
      <c r="M20" s="53"/>
      <c r="N20" s="54">
        <v>52</v>
      </c>
      <c r="O20" s="53">
        <v>66</v>
      </c>
      <c r="P20" s="55"/>
      <c r="Q20" s="54"/>
      <c r="R20" s="53"/>
      <c r="S20" s="60"/>
      <c r="T20" s="61"/>
      <c r="U20" s="55"/>
    </row>
    <row r="21" spans="1:21" ht="18" x14ac:dyDescent="0.3">
      <c r="A21" s="44" t="s">
        <v>59</v>
      </c>
      <c r="B21" s="45" t="s">
        <v>60</v>
      </c>
      <c r="C21" s="46">
        <v>2</v>
      </c>
      <c r="D21" s="47"/>
      <c r="E21" s="47"/>
      <c r="F21" s="47"/>
      <c r="G21" s="48"/>
      <c r="H21" s="49">
        <v>1</v>
      </c>
      <c r="I21" s="59">
        <v>156</v>
      </c>
      <c r="J21" s="51">
        <v>8</v>
      </c>
      <c r="K21" s="52">
        <v>148</v>
      </c>
      <c r="L21" s="52"/>
      <c r="M21" s="53"/>
      <c r="N21" s="54">
        <v>68</v>
      </c>
      <c r="O21" s="53">
        <v>88</v>
      </c>
      <c r="P21" s="55"/>
      <c r="Q21" s="54"/>
      <c r="R21" s="53"/>
      <c r="S21" s="60"/>
      <c r="T21" s="61"/>
      <c r="U21" s="55"/>
    </row>
    <row r="22" spans="1:21" ht="18" x14ac:dyDescent="0.3">
      <c r="A22" s="44" t="s">
        <v>61</v>
      </c>
      <c r="B22" s="45" t="s">
        <v>62</v>
      </c>
      <c r="C22" s="46"/>
      <c r="D22" s="47">
        <v>2</v>
      </c>
      <c r="E22" s="47"/>
      <c r="F22" s="47"/>
      <c r="G22" s="48"/>
      <c r="H22" s="49">
        <v>1</v>
      </c>
      <c r="I22" s="59">
        <v>134</v>
      </c>
      <c r="J22" s="51"/>
      <c r="K22" s="52">
        <v>134</v>
      </c>
      <c r="L22" s="52"/>
      <c r="M22" s="53"/>
      <c r="N22" s="54">
        <v>50</v>
      </c>
      <c r="O22" s="53">
        <v>84</v>
      </c>
      <c r="P22" s="55"/>
      <c r="Q22" s="54"/>
      <c r="R22" s="53"/>
      <c r="S22" s="60"/>
      <c r="T22" s="61"/>
      <c r="U22" s="55"/>
    </row>
    <row r="23" spans="1:21" ht="18" x14ac:dyDescent="0.3">
      <c r="A23" s="44" t="s">
        <v>63</v>
      </c>
      <c r="B23" s="45" t="s">
        <v>64</v>
      </c>
      <c r="C23" s="46"/>
      <c r="D23" s="47">
        <v>2</v>
      </c>
      <c r="E23" s="47"/>
      <c r="F23" s="47"/>
      <c r="G23" s="48"/>
      <c r="H23" s="49">
        <v>1</v>
      </c>
      <c r="I23" s="59">
        <v>38</v>
      </c>
      <c r="J23" s="51"/>
      <c r="K23" s="52">
        <v>38</v>
      </c>
      <c r="L23" s="52"/>
      <c r="M23" s="53"/>
      <c r="N23" s="54">
        <v>16</v>
      </c>
      <c r="O23" s="53">
        <v>22</v>
      </c>
      <c r="P23" s="55"/>
      <c r="Q23" s="54"/>
      <c r="R23" s="53"/>
      <c r="S23" s="60"/>
      <c r="T23" s="61"/>
      <c r="U23" s="55"/>
    </row>
    <row r="24" spans="1:21" ht="18" x14ac:dyDescent="0.3">
      <c r="A24" s="44" t="s">
        <v>65</v>
      </c>
      <c r="B24" s="45" t="s">
        <v>66</v>
      </c>
      <c r="C24" s="46"/>
      <c r="D24" s="47">
        <v>2</v>
      </c>
      <c r="E24" s="47"/>
      <c r="F24" s="47"/>
      <c r="G24" s="48"/>
      <c r="H24" s="49">
        <v>1</v>
      </c>
      <c r="I24" s="59">
        <v>78</v>
      </c>
      <c r="J24" s="51"/>
      <c r="K24" s="52">
        <v>78</v>
      </c>
      <c r="L24" s="52"/>
      <c r="M24" s="53"/>
      <c r="N24" s="54">
        <v>34</v>
      </c>
      <c r="O24" s="53">
        <v>44</v>
      </c>
      <c r="P24" s="55"/>
      <c r="Q24" s="54"/>
      <c r="R24" s="53"/>
      <c r="S24" s="442">
        <f t="shared" ref="S24:U24" si="2">SUM(S25:S27)</f>
        <v>0</v>
      </c>
      <c r="T24" s="443">
        <f t="shared" si="2"/>
        <v>0</v>
      </c>
      <c r="U24" s="442">
        <f t="shared" si="2"/>
        <v>0</v>
      </c>
    </row>
    <row r="25" spans="1:21" ht="18" x14ac:dyDescent="0.3">
      <c r="A25" s="44" t="s">
        <v>67</v>
      </c>
      <c r="B25" s="45" t="s">
        <v>68</v>
      </c>
      <c r="C25" s="46"/>
      <c r="D25" s="47">
        <v>2</v>
      </c>
      <c r="E25" s="47"/>
      <c r="F25" s="47"/>
      <c r="G25" s="48"/>
      <c r="H25" s="49">
        <v>1</v>
      </c>
      <c r="I25" s="59">
        <v>78</v>
      </c>
      <c r="J25" s="51"/>
      <c r="K25" s="52">
        <v>78</v>
      </c>
      <c r="L25" s="52"/>
      <c r="M25" s="53"/>
      <c r="N25" s="54">
        <v>34</v>
      </c>
      <c r="O25" s="53">
        <v>44</v>
      </c>
      <c r="P25" s="55"/>
      <c r="Q25" s="54"/>
      <c r="R25" s="53"/>
      <c r="S25" s="444"/>
      <c r="T25" s="445">
        <v>0</v>
      </c>
      <c r="U25" s="444"/>
    </row>
    <row r="26" spans="1:21" ht="18" x14ac:dyDescent="0.3">
      <c r="A26" s="44" t="s">
        <v>69</v>
      </c>
      <c r="B26" s="45" t="s">
        <v>70</v>
      </c>
      <c r="C26" s="46"/>
      <c r="D26" s="47">
        <v>2</v>
      </c>
      <c r="E26" s="47"/>
      <c r="F26" s="47"/>
      <c r="G26" s="48"/>
      <c r="H26" s="49">
        <v>1</v>
      </c>
      <c r="I26" s="59">
        <v>38</v>
      </c>
      <c r="J26" s="51"/>
      <c r="K26" s="52">
        <v>38</v>
      </c>
      <c r="L26" s="52"/>
      <c r="M26" s="53"/>
      <c r="N26" s="54">
        <v>16</v>
      </c>
      <c r="O26" s="53">
        <v>22</v>
      </c>
      <c r="P26" s="55"/>
      <c r="Q26" s="54"/>
      <c r="R26" s="53"/>
      <c r="S26" s="444"/>
      <c r="T26" s="445">
        <v>0</v>
      </c>
      <c r="U26" s="444"/>
    </row>
    <row r="27" spans="1:21" ht="18" x14ac:dyDescent="0.3">
      <c r="A27" s="44" t="s">
        <v>71</v>
      </c>
      <c r="B27" s="45" t="s">
        <v>72</v>
      </c>
      <c r="C27" s="46"/>
      <c r="D27" s="47">
        <v>2</v>
      </c>
      <c r="E27" s="47">
        <v>1</v>
      </c>
      <c r="F27" s="47"/>
      <c r="G27" s="48"/>
      <c r="H27" s="49"/>
      <c r="I27" s="59">
        <v>78</v>
      </c>
      <c r="J27" s="51"/>
      <c r="K27" s="52">
        <v>78</v>
      </c>
      <c r="L27" s="52"/>
      <c r="M27" s="53"/>
      <c r="N27" s="54">
        <v>34</v>
      </c>
      <c r="O27" s="53">
        <v>44</v>
      </c>
      <c r="P27" s="55"/>
      <c r="Q27" s="54"/>
      <c r="R27" s="53"/>
      <c r="S27" s="446"/>
      <c r="T27" s="447"/>
      <c r="U27" s="446"/>
    </row>
    <row r="28" spans="1:21" ht="18" x14ac:dyDescent="0.3">
      <c r="A28" s="44" t="s">
        <v>73</v>
      </c>
      <c r="B28" s="45" t="s">
        <v>74</v>
      </c>
      <c r="C28" s="46"/>
      <c r="D28" s="47">
        <v>2</v>
      </c>
      <c r="E28" s="47"/>
      <c r="F28" s="47"/>
      <c r="G28" s="48"/>
      <c r="H28" s="49">
        <v>1</v>
      </c>
      <c r="I28" s="59">
        <v>38</v>
      </c>
      <c r="J28" s="51"/>
      <c r="K28" s="52">
        <v>38</v>
      </c>
      <c r="L28" s="52"/>
      <c r="M28" s="53"/>
      <c r="N28" s="54">
        <v>16</v>
      </c>
      <c r="O28" s="53">
        <v>22</v>
      </c>
      <c r="P28" s="55"/>
      <c r="Q28" s="54"/>
      <c r="R28" s="53"/>
      <c r="S28" s="448">
        <f>SUM(S29:S32)</f>
        <v>0</v>
      </c>
      <c r="T28" s="449">
        <f>SUM(T29:T32)</f>
        <v>0</v>
      </c>
      <c r="U28" s="448">
        <f>SUM(U29:U32)</f>
        <v>0</v>
      </c>
    </row>
    <row r="29" spans="1:21" ht="18" x14ac:dyDescent="0.3">
      <c r="A29" s="64" t="s">
        <v>75</v>
      </c>
      <c r="B29" s="65" t="s">
        <v>76</v>
      </c>
      <c r="C29" s="66"/>
      <c r="D29" s="67"/>
      <c r="E29" s="67"/>
      <c r="F29" s="67"/>
      <c r="G29" s="68"/>
      <c r="H29" s="69"/>
      <c r="I29" s="70">
        <f>SUM(I30:I32)</f>
        <v>118</v>
      </c>
      <c r="J29" s="70"/>
      <c r="K29" s="70">
        <f>SUM(K30:K32)</f>
        <v>118</v>
      </c>
      <c r="L29" s="70">
        <f>SUM(L30:L32)</f>
        <v>0</v>
      </c>
      <c r="M29" s="71">
        <f>SUM(M30:M32)</f>
        <v>0</v>
      </c>
      <c r="N29" s="72">
        <f>SUM(N30:N32)</f>
        <v>52</v>
      </c>
      <c r="O29" s="71">
        <f>SUM(O30:O32)</f>
        <v>66</v>
      </c>
      <c r="P29" s="73"/>
      <c r="Q29" s="72"/>
      <c r="R29" s="71"/>
      <c r="S29" s="74"/>
      <c r="T29" s="75"/>
      <c r="U29" s="74"/>
    </row>
    <row r="30" spans="1:21" ht="18" x14ac:dyDescent="0.35">
      <c r="A30" s="76" t="s">
        <v>77</v>
      </c>
      <c r="B30" s="77" t="s">
        <v>78</v>
      </c>
      <c r="C30" s="78"/>
      <c r="D30" s="79"/>
      <c r="E30" s="79"/>
      <c r="F30" s="79"/>
      <c r="G30" s="80"/>
      <c r="H30" s="81">
        <v>1.2</v>
      </c>
      <c r="I30" s="59">
        <f>N30+O30</f>
        <v>40</v>
      </c>
      <c r="J30" s="51"/>
      <c r="K30" s="51">
        <v>40</v>
      </c>
      <c r="L30" s="52"/>
      <c r="M30" s="53"/>
      <c r="N30" s="82">
        <v>18</v>
      </c>
      <c r="O30" s="83">
        <v>22</v>
      </c>
      <c r="P30" s="55"/>
      <c r="Q30" s="82"/>
      <c r="R30" s="83"/>
      <c r="S30" s="62"/>
      <c r="T30" s="63"/>
      <c r="U30" s="62"/>
    </row>
    <row r="31" spans="1:21" ht="18" x14ac:dyDescent="0.35">
      <c r="A31" s="76" t="s">
        <v>79</v>
      </c>
      <c r="B31" s="77" t="s">
        <v>80</v>
      </c>
      <c r="C31" s="78"/>
      <c r="D31" s="79">
        <v>2</v>
      </c>
      <c r="E31" s="79"/>
      <c r="F31" s="79"/>
      <c r="G31" s="80"/>
      <c r="H31" s="81">
        <v>1</v>
      </c>
      <c r="I31" s="59">
        <f t="shared" ref="I31:I32" si="3">N31+O31</f>
        <v>38</v>
      </c>
      <c r="J31" s="51"/>
      <c r="K31" s="51">
        <v>38</v>
      </c>
      <c r="L31" s="52"/>
      <c r="M31" s="53"/>
      <c r="N31" s="82">
        <v>16</v>
      </c>
      <c r="O31" s="83">
        <v>22</v>
      </c>
      <c r="P31" s="55"/>
      <c r="Q31" s="82"/>
      <c r="R31" s="83"/>
      <c r="S31" s="62"/>
      <c r="T31" s="63"/>
      <c r="U31" s="62"/>
    </row>
    <row r="32" spans="1:21" ht="18.600000000000001" thickBot="1" x14ac:dyDescent="0.35">
      <c r="A32" s="76" t="s">
        <v>81</v>
      </c>
      <c r="B32" s="77" t="s">
        <v>82</v>
      </c>
      <c r="C32" s="84"/>
      <c r="D32" s="85">
        <v>2</v>
      </c>
      <c r="E32" s="85"/>
      <c r="F32" s="85"/>
      <c r="G32" s="86"/>
      <c r="H32" s="87">
        <v>1</v>
      </c>
      <c r="I32" s="59">
        <f t="shared" si="3"/>
        <v>40</v>
      </c>
      <c r="J32" s="51"/>
      <c r="K32" s="51">
        <v>40</v>
      </c>
      <c r="L32" s="52"/>
      <c r="M32" s="53"/>
      <c r="N32" s="82">
        <v>18</v>
      </c>
      <c r="O32" s="83">
        <v>22</v>
      </c>
      <c r="P32" s="55"/>
      <c r="Q32" s="82"/>
      <c r="R32" s="83"/>
      <c r="S32" s="62"/>
      <c r="T32" s="63"/>
      <c r="U32" s="62"/>
    </row>
    <row r="33" spans="1:21" ht="18.600000000000001" thickBot="1" x14ac:dyDescent="0.4">
      <c r="A33" s="88"/>
      <c r="B33" s="89" t="s">
        <v>83</v>
      </c>
      <c r="C33" s="90"/>
      <c r="D33" s="91"/>
      <c r="E33" s="91"/>
      <c r="F33" s="91"/>
      <c r="G33" s="92"/>
      <c r="H33" s="93"/>
      <c r="I33" s="94">
        <f t="shared" ref="I33:U33" si="4">SUM(I34,I39,I43)</f>
        <v>2162</v>
      </c>
      <c r="J33" s="95">
        <f>SUM(J34,J39,J43)</f>
        <v>14</v>
      </c>
      <c r="K33" s="96">
        <f t="shared" si="4"/>
        <v>2124</v>
      </c>
      <c r="L33" s="96">
        <f t="shared" si="4"/>
        <v>916</v>
      </c>
      <c r="M33" s="97">
        <f t="shared" si="4"/>
        <v>60</v>
      </c>
      <c r="N33" s="98">
        <f t="shared" si="4"/>
        <v>0</v>
      </c>
      <c r="O33" s="99">
        <f t="shared" si="4"/>
        <v>0</v>
      </c>
      <c r="P33" s="100">
        <f t="shared" si="4"/>
        <v>302</v>
      </c>
      <c r="Q33" s="97">
        <f t="shared" si="4"/>
        <v>578</v>
      </c>
      <c r="R33" s="98">
        <f t="shared" si="4"/>
        <v>284</v>
      </c>
      <c r="S33" s="99">
        <f t="shared" si="4"/>
        <v>478</v>
      </c>
      <c r="T33" s="100">
        <f t="shared" si="4"/>
        <v>482</v>
      </c>
      <c r="U33" s="99">
        <f t="shared" si="4"/>
        <v>0</v>
      </c>
    </row>
    <row r="34" spans="1:21" ht="34.799999999999997" x14ac:dyDescent="0.3">
      <c r="A34" s="101" t="s">
        <v>84</v>
      </c>
      <c r="B34" s="102" t="s">
        <v>85</v>
      </c>
      <c r="C34" s="103"/>
      <c r="D34" s="104"/>
      <c r="E34" s="104"/>
      <c r="F34" s="104"/>
      <c r="G34" s="105"/>
      <c r="H34" s="106"/>
      <c r="I34" s="107">
        <f>I35+I36+I37+I38</f>
        <v>432</v>
      </c>
      <c r="J34" s="108">
        <f>J35+J36+J37+J38</f>
        <v>0</v>
      </c>
      <c r="K34" s="108">
        <f t="shared" ref="K34:U34" si="5">K35+K36+K37+K38</f>
        <v>432</v>
      </c>
      <c r="L34" s="108">
        <f t="shared" si="5"/>
        <v>352</v>
      </c>
      <c r="M34" s="109">
        <f t="shared" si="5"/>
        <v>0</v>
      </c>
      <c r="N34" s="110">
        <f t="shared" si="5"/>
        <v>0</v>
      </c>
      <c r="O34" s="111">
        <f t="shared" si="5"/>
        <v>0</v>
      </c>
      <c r="P34" s="107">
        <f t="shared" si="5"/>
        <v>116</v>
      </c>
      <c r="Q34" s="109">
        <f t="shared" si="5"/>
        <v>140</v>
      </c>
      <c r="R34" s="110">
        <f t="shared" si="5"/>
        <v>48</v>
      </c>
      <c r="S34" s="111">
        <f t="shared" si="5"/>
        <v>68</v>
      </c>
      <c r="T34" s="107">
        <f t="shared" si="5"/>
        <v>60</v>
      </c>
      <c r="U34" s="111">
        <f t="shared" si="5"/>
        <v>0</v>
      </c>
    </row>
    <row r="35" spans="1:21" ht="18" x14ac:dyDescent="0.3">
      <c r="A35" s="112" t="s">
        <v>86</v>
      </c>
      <c r="B35" s="113" t="s">
        <v>87</v>
      </c>
      <c r="C35" s="114"/>
      <c r="D35" s="115"/>
      <c r="E35" s="115"/>
      <c r="F35" s="115"/>
      <c r="G35" s="116"/>
      <c r="H35" s="117">
        <v>4</v>
      </c>
      <c r="I35" s="59">
        <f>K35+J35</f>
        <v>48</v>
      </c>
      <c r="J35" s="118"/>
      <c r="K35" s="51">
        <f>SUM(N35:U35)</f>
        <v>48</v>
      </c>
      <c r="L35" s="118">
        <v>8</v>
      </c>
      <c r="M35" s="119"/>
      <c r="N35" s="120"/>
      <c r="O35" s="121"/>
      <c r="P35" s="59"/>
      <c r="Q35" s="119">
        <v>48</v>
      </c>
      <c r="R35" s="120"/>
      <c r="S35" s="121"/>
      <c r="T35" s="59"/>
      <c r="U35" s="121"/>
    </row>
    <row r="36" spans="1:21" ht="18" x14ac:dyDescent="0.3">
      <c r="A36" s="112" t="s">
        <v>88</v>
      </c>
      <c r="B36" s="113" t="s">
        <v>89</v>
      </c>
      <c r="C36" s="114"/>
      <c r="D36" s="115"/>
      <c r="E36" s="115"/>
      <c r="F36" s="115"/>
      <c r="G36" s="116"/>
      <c r="H36" s="117">
        <v>3</v>
      </c>
      <c r="I36" s="59">
        <f>K36+J36</f>
        <v>48</v>
      </c>
      <c r="J36" s="118"/>
      <c r="K36" s="51">
        <f>SUM(N36:U36)</f>
        <v>48</v>
      </c>
      <c r="L36" s="118">
        <v>8</v>
      </c>
      <c r="M36" s="119"/>
      <c r="N36" s="120"/>
      <c r="O36" s="121"/>
      <c r="P36" s="59">
        <v>48</v>
      </c>
      <c r="Q36" s="119"/>
      <c r="R36" s="120"/>
      <c r="S36" s="121"/>
      <c r="T36" s="59"/>
      <c r="U36" s="121"/>
    </row>
    <row r="37" spans="1:21" ht="18" x14ac:dyDescent="0.3">
      <c r="A37" s="112" t="s">
        <v>90</v>
      </c>
      <c r="B37" s="122" t="s">
        <v>91</v>
      </c>
      <c r="C37" s="123"/>
      <c r="D37" s="124" t="s">
        <v>92</v>
      </c>
      <c r="E37" s="125">
        <v>3.5</v>
      </c>
      <c r="F37" s="125"/>
      <c r="G37" s="126"/>
      <c r="H37" s="127"/>
      <c r="I37" s="59">
        <f>K37+J37</f>
        <v>168</v>
      </c>
      <c r="J37" s="118"/>
      <c r="K37" s="51">
        <f>SUM(N37:U37)</f>
        <v>168</v>
      </c>
      <c r="L37" s="118">
        <v>168</v>
      </c>
      <c r="M37" s="119"/>
      <c r="N37" s="120"/>
      <c r="O37" s="121"/>
      <c r="P37" s="59">
        <v>34</v>
      </c>
      <c r="Q37" s="119">
        <v>46</v>
      </c>
      <c r="R37" s="120">
        <v>24</v>
      </c>
      <c r="S37" s="121">
        <v>34</v>
      </c>
      <c r="T37" s="59">
        <v>30</v>
      </c>
      <c r="U37" s="121"/>
    </row>
    <row r="38" spans="1:21" ht="18" x14ac:dyDescent="0.3">
      <c r="A38" s="112" t="s">
        <v>93</v>
      </c>
      <c r="B38" s="113" t="s">
        <v>94</v>
      </c>
      <c r="C38" s="114"/>
      <c r="D38" s="124" t="s">
        <v>92</v>
      </c>
      <c r="E38" s="115">
        <v>3.5</v>
      </c>
      <c r="F38" s="115"/>
      <c r="G38" s="116"/>
      <c r="H38" s="117"/>
      <c r="I38" s="59">
        <f>K38+J38</f>
        <v>168</v>
      </c>
      <c r="J38" s="118"/>
      <c r="K38" s="51">
        <f>SUM(N38:U38)</f>
        <v>168</v>
      </c>
      <c r="L38" s="118">
        <v>168</v>
      </c>
      <c r="M38" s="119"/>
      <c r="N38" s="120"/>
      <c r="O38" s="121"/>
      <c r="P38" s="59">
        <v>34</v>
      </c>
      <c r="Q38" s="119">
        <v>46</v>
      </c>
      <c r="R38" s="120">
        <v>24</v>
      </c>
      <c r="S38" s="121">
        <v>34</v>
      </c>
      <c r="T38" s="59">
        <v>30</v>
      </c>
      <c r="U38" s="121"/>
    </row>
    <row r="39" spans="1:21" ht="17.399999999999999" x14ac:dyDescent="0.3">
      <c r="A39" s="128" t="s">
        <v>95</v>
      </c>
      <c r="B39" s="129" t="s">
        <v>96</v>
      </c>
      <c r="C39" s="130"/>
      <c r="D39" s="131"/>
      <c r="E39" s="131"/>
      <c r="F39" s="131"/>
      <c r="G39" s="132"/>
      <c r="H39" s="133"/>
      <c r="I39" s="134">
        <f>SUM(I40:I42,)</f>
        <v>216</v>
      </c>
      <c r="J39" s="135">
        <f>SUM(J40:J42,)</f>
        <v>0</v>
      </c>
      <c r="K39" s="135">
        <f>SUM(K40:K42,)</f>
        <v>216</v>
      </c>
      <c r="L39" s="135">
        <f t="shared" ref="L39:U39" si="6">SUM(L40:L41)</f>
        <v>70</v>
      </c>
      <c r="M39" s="136">
        <f t="shared" si="6"/>
        <v>0</v>
      </c>
      <c r="N39" s="137">
        <f t="shared" si="6"/>
        <v>0</v>
      </c>
      <c r="O39" s="138">
        <f t="shared" si="6"/>
        <v>0</v>
      </c>
      <c r="P39" s="134">
        <f>SUM(P40:P42)</f>
        <v>102</v>
      </c>
      <c r="Q39" s="136">
        <f>SUM(Q40:Q42)</f>
        <v>114</v>
      </c>
      <c r="R39" s="137">
        <f t="shared" si="6"/>
        <v>0</v>
      </c>
      <c r="S39" s="138">
        <f t="shared" si="6"/>
        <v>0</v>
      </c>
      <c r="T39" s="134">
        <f t="shared" si="6"/>
        <v>0</v>
      </c>
      <c r="U39" s="138">
        <f t="shared" si="6"/>
        <v>0</v>
      </c>
    </row>
    <row r="40" spans="1:21" ht="18" x14ac:dyDescent="0.3">
      <c r="A40" s="112" t="s">
        <v>97</v>
      </c>
      <c r="B40" s="113" t="s">
        <v>98</v>
      </c>
      <c r="C40" s="114"/>
      <c r="D40" s="115">
        <v>4</v>
      </c>
      <c r="E40" s="115"/>
      <c r="F40" s="115"/>
      <c r="G40" s="116"/>
      <c r="H40" s="117"/>
      <c r="I40" s="59">
        <f>J40+K40</f>
        <v>102</v>
      </c>
      <c r="J40" s="118"/>
      <c r="K40" s="51">
        <f>SUM(N40:U40)</f>
        <v>102</v>
      </c>
      <c r="L40" s="118">
        <v>40</v>
      </c>
      <c r="M40" s="119"/>
      <c r="N40" s="120"/>
      <c r="O40" s="121"/>
      <c r="P40" s="59">
        <v>34</v>
      </c>
      <c r="Q40" s="119">
        <v>68</v>
      </c>
      <c r="R40" s="120"/>
      <c r="S40" s="121"/>
      <c r="T40" s="59"/>
      <c r="U40" s="121"/>
    </row>
    <row r="41" spans="1:21" ht="18" x14ac:dyDescent="0.3">
      <c r="A41" s="112" t="s">
        <v>99</v>
      </c>
      <c r="B41" s="113" t="s">
        <v>100</v>
      </c>
      <c r="C41" s="114"/>
      <c r="D41" s="115"/>
      <c r="E41" s="115"/>
      <c r="F41" s="115"/>
      <c r="G41" s="116"/>
      <c r="H41" s="117">
        <v>4</v>
      </c>
      <c r="I41" s="59">
        <f>J41+K41</f>
        <v>57</v>
      </c>
      <c r="J41" s="118"/>
      <c r="K41" s="51">
        <f>SUM(N41:U41)</f>
        <v>57</v>
      </c>
      <c r="L41" s="118">
        <v>30</v>
      </c>
      <c r="M41" s="119"/>
      <c r="N41" s="120"/>
      <c r="O41" s="121"/>
      <c r="P41" s="59">
        <v>34</v>
      </c>
      <c r="Q41" s="119">
        <v>23</v>
      </c>
      <c r="R41" s="120"/>
      <c r="S41" s="121"/>
      <c r="T41" s="59"/>
      <c r="U41" s="121"/>
    </row>
    <row r="42" spans="1:21" ht="18" x14ac:dyDescent="0.3">
      <c r="A42" s="112" t="s">
        <v>101</v>
      </c>
      <c r="B42" s="113" t="s">
        <v>102</v>
      </c>
      <c r="C42" s="114"/>
      <c r="D42" s="115">
        <v>4</v>
      </c>
      <c r="E42" s="115"/>
      <c r="F42" s="115"/>
      <c r="G42" s="116"/>
      <c r="H42" s="117"/>
      <c r="I42" s="59">
        <f>J42+K42</f>
        <v>57</v>
      </c>
      <c r="J42" s="118"/>
      <c r="K42" s="51">
        <f>SUM(N42:U42)</f>
        <v>57</v>
      </c>
      <c r="L42" s="118">
        <v>37</v>
      </c>
      <c r="M42" s="119"/>
      <c r="N42" s="120"/>
      <c r="O42" s="121"/>
      <c r="P42" s="59">
        <v>34</v>
      </c>
      <c r="Q42" s="119">
        <v>23</v>
      </c>
      <c r="R42" s="120"/>
      <c r="S42" s="121"/>
      <c r="T42" s="59"/>
      <c r="U42" s="121"/>
    </row>
    <row r="43" spans="1:21" ht="17.399999999999999" x14ac:dyDescent="0.3">
      <c r="A43" s="139" t="s">
        <v>103</v>
      </c>
      <c r="B43" s="140" t="s">
        <v>104</v>
      </c>
      <c r="C43" s="141"/>
      <c r="D43" s="142"/>
      <c r="E43" s="142"/>
      <c r="F43" s="142"/>
      <c r="G43" s="143"/>
      <c r="H43" s="144"/>
      <c r="I43" s="145">
        <f t="shared" ref="I43:U43" si="7">I44+I63</f>
        <v>1514</v>
      </c>
      <c r="J43" s="146">
        <f t="shared" si="7"/>
        <v>14</v>
      </c>
      <c r="K43" s="146">
        <f t="shared" si="7"/>
        <v>1476</v>
      </c>
      <c r="L43" s="146">
        <f t="shared" si="7"/>
        <v>494</v>
      </c>
      <c r="M43" s="147">
        <f t="shared" si="7"/>
        <v>60</v>
      </c>
      <c r="N43" s="148">
        <f t="shared" si="7"/>
        <v>0</v>
      </c>
      <c r="O43" s="149">
        <f t="shared" si="7"/>
        <v>0</v>
      </c>
      <c r="P43" s="145">
        <f t="shared" si="7"/>
        <v>84</v>
      </c>
      <c r="Q43" s="147">
        <f t="shared" si="7"/>
        <v>324</v>
      </c>
      <c r="R43" s="148">
        <f t="shared" si="7"/>
        <v>236</v>
      </c>
      <c r="S43" s="149">
        <f t="shared" si="7"/>
        <v>410</v>
      </c>
      <c r="T43" s="145">
        <f t="shared" si="7"/>
        <v>422</v>
      </c>
      <c r="U43" s="149">
        <f t="shared" si="7"/>
        <v>0</v>
      </c>
    </row>
    <row r="44" spans="1:21" ht="17.399999999999999" x14ac:dyDescent="0.3">
      <c r="A44" s="410" t="s">
        <v>105</v>
      </c>
      <c r="B44" s="411" t="s">
        <v>106</v>
      </c>
      <c r="C44" s="150"/>
      <c r="D44" s="151"/>
      <c r="E44" s="151"/>
      <c r="F44" s="151"/>
      <c r="G44" s="152"/>
      <c r="H44" s="153"/>
      <c r="I44" s="134">
        <f>SUM(I46:I56)</f>
        <v>402</v>
      </c>
      <c r="J44" s="135">
        <f>SUM(J46:J56)</f>
        <v>6</v>
      </c>
      <c r="K44" s="135">
        <f t="shared" ref="K44:U44" si="8">SUM(K46:K56)</f>
        <v>388</v>
      </c>
      <c r="L44" s="135">
        <f t="shared" si="8"/>
        <v>126</v>
      </c>
      <c r="M44" s="136">
        <f t="shared" si="8"/>
        <v>0</v>
      </c>
      <c r="N44" s="137">
        <f t="shared" si="8"/>
        <v>0</v>
      </c>
      <c r="O44" s="138">
        <f t="shared" si="8"/>
        <v>0</v>
      </c>
      <c r="P44" s="134">
        <f>SUM(P46:P56)</f>
        <v>32</v>
      </c>
      <c r="Q44" s="136">
        <f>SUM(Q46:Q56)</f>
        <v>160</v>
      </c>
      <c r="R44" s="137">
        <f t="shared" si="8"/>
        <v>32</v>
      </c>
      <c r="S44" s="138">
        <f>SUM(S46:S56)</f>
        <v>100</v>
      </c>
      <c r="T44" s="134">
        <f t="shared" si="8"/>
        <v>64</v>
      </c>
      <c r="U44" s="138">
        <f t="shared" si="8"/>
        <v>0</v>
      </c>
    </row>
    <row r="45" spans="1:21" ht="17.399999999999999" x14ac:dyDescent="0.3">
      <c r="A45" s="391"/>
      <c r="B45" s="412"/>
      <c r="C45" s="154"/>
      <c r="D45" s="155"/>
      <c r="E45" s="155"/>
      <c r="F45" s="155"/>
      <c r="G45" s="156"/>
      <c r="H45" s="157"/>
      <c r="I45" s="158">
        <f t="shared" ref="I45:U45" si="9">SUM(I57:I62)</f>
        <v>316</v>
      </c>
      <c r="J45" s="159">
        <f t="shared" si="9"/>
        <v>6</v>
      </c>
      <c r="K45" s="159">
        <f t="shared" si="9"/>
        <v>302</v>
      </c>
      <c r="L45" s="159">
        <f t="shared" si="9"/>
        <v>68</v>
      </c>
      <c r="M45" s="159">
        <f t="shared" si="9"/>
        <v>0</v>
      </c>
      <c r="N45" s="160">
        <f t="shared" si="9"/>
        <v>0</v>
      </c>
      <c r="O45" s="161">
        <f t="shared" si="9"/>
        <v>0</v>
      </c>
      <c r="P45" s="158">
        <f t="shared" si="9"/>
        <v>156</v>
      </c>
      <c r="Q45" s="162">
        <f t="shared" si="9"/>
        <v>70</v>
      </c>
      <c r="R45" s="160">
        <f t="shared" si="9"/>
        <v>0</v>
      </c>
      <c r="S45" s="161">
        <f t="shared" si="9"/>
        <v>0</v>
      </c>
      <c r="T45" s="158">
        <f t="shared" si="9"/>
        <v>76</v>
      </c>
      <c r="U45" s="161">
        <f t="shared" si="9"/>
        <v>0</v>
      </c>
    </row>
    <row r="46" spans="1:21" ht="18" x14ac:dyDescent="0.3">
      <c r="A46" s="163" t="s">
        <v>107</v>
      </c>
      <c r="B46" s="122" t="s">
        <v>108</v>
      </c>
      <c r="C46" s="123"/>
      <c r="D46" s="125">
        <v>5</v>
      </c>
      <c r="E46" s="125"/>
      <c r="F46" s="125"/>
      <c r="G46" s="126"/>
      <c r="H46" s="127"/>
      <c r="I46" s="164">
        <f>J46+K46</f>
        <v>32</v>
      </c>
      <c r="J46" s="165"/>
      <c r="K46" s="166">
        <f t="shared" ref="K46:K63" si="10">SUM(N46:U46)</f>
        <v>32</v>
      </c>
      <c r="L46" s="165">
        <v>30</v>
      </c>
      <c r="M46" s="167"/>
      <c r="N46" s="168"/>
      <c r="O46" s="169"/>
      <c r="P46" s="170"/>
      <c r="Q46" s="171"/>
      <c r="R46" s="172">
        <v>32</v>
      </c>
      <c r="S46" s="173"/>
      <c r="T46" s="170"/>
      <c r="U46" s="173"/>
    </row>
    <row r="47" spans="1:21" ht="18" x14ac:dyDescent="0.3">
      <c r="A47" s="163" t="s">
        <v>109</v>
      </c>
      <c r="B47" s="122" t="s">
        <v>110</v>
      </c>
      <c r="C47" s="123"/>
      <c r="D47" s="125">
        <v>6</v>
      </c>
      <c r="E47" s="125"/>
      <c r="F47" s="125"/>
      <c r="G47" s="126"/>
      <c r="H47" s="127"/>
      <c r="I47" s="164">
        <f t="shared" ref="I47:I62" si="11">J47+K47</f>
        <v>32</v>
      </c>
      <c r="J47" s="165"/>
      <c r="K47" s="166">
        <f t="shared" si="10"/>
        <v>32</v>
      </c>
      <c r="L47" s="165">
        <v>6</v>
      </c>
      <c r="M47" s="167"/>
      <c r="N47" s="168"/>
      <c r="O47" s="169"/>
      <c r="P47" s="170"/>
      <c r="Q47" s="171"/>
      <c r="R47" s="172"/>
      <c r="S47" s="173">
        <v>32</v>
      </c>
      <c r="T47" s="170"/>
      <c r="U47" s="173"/>
    </row>
    <row r="48" spans="1:21" ht="18" x14ac:dyDescent="0.3">
      <c r="A48" s="163" t="s">
        <v>111</v>
      </c>
      <c r="B48" s="122" t="s">
        <v>112</v>
      </c>
      <c r="C48" s="123"/>
      <c r="D48" s="125">
        <v>7</v>
      </c>
      <c r="E48" s="125"/>
      <c r="F48" s="125"/>
      <c r="G48" s="126"/>
      <c r="H48" s="127"/>
      <c r="I48" s="164">
        <f t="shared" si="11"/>
        <v>32</v>
      </c>
      <c r="J48" s="165"/>
      <c r="K48" s="166">
        <f t="shared" si="10"/>
        <v>32</v>
      </c>
      <c r="L48" s="165">
        <v>6</v>
      </c>
      <c r="M48" s="167"/>
      <c r="N48" s="168"/>
      <c r="O48" s="169"/>
      <c r="P48" s="170"/>
      <c r="Q48" s="171"/>
      <c r="R48" s="172"/>
      <c r="S48" s="173"/>
      <c r="T48" s="170">
        <v>32</v>
      </c>
      <c r="U48" s="173"/>
    </row>
    <row r="49" spans="1:21" ht="18" x14ac:dyDescent="0.3">
      <c r="A49" s="163" t="s">
        <v>113</v>
      </c>
      <c r="B49" s="122" t="s">
        <v>114</v>
      </c>
      <c r="C49" s="123"/>
      <c r="D49" s="125">
        <v>7</v>
      </c>
      <c r="E49" s="125"/>
      <c r="F49" s="125"/>
      <c r="G49" s="126"/>
      <c r="H49" s="127"/>
      <c r="I49" s="164">
        <f t="shared" si="11"/>
        <v>32</v>
      </c>
      <c r="J49" s="165"/>
      <c r="K49" s="166">
        <f t="shared" si="10"/>
        <v>32</v>
      </c>
      <c r="L49" s="165">
        <v>6</v>
      </c>
      <c r="M49" s="167"/>
      <c r="N49" s="168"/>
      <c r="O49" s="169"/>
      <c r="P49" s="170"/>
      <c r="Q49" s="171"/>
      <c r="R49" s="172"/>
      <c r="S49" s="173"/>
      <c r="T49" s="170">
        <v>32</v>
      </c>
      <c r="U49" s="173"/>
    </row>
    <row r="50" spans="1:21" ht="18" x14ac:dyDescent="0.3">
      <c r="A50" s="163" t="s">
        <v>115</v>
      </c>
      <c r="B50" s="122" t="s">
        <v>116</v>
      </c>
      <c r="C50" s="123"/>
      <c r="D50" s="125">
        <v>4</v>
      </c>
      <c r="E50" s="125"/>
      <c r="F50" s="125"/>
      <c r="G50" s="126"/>
      <c r="H50" s="127"/>
      <c r="I50" s="164">
        <f t="shared" si="11"/>
        <v>32</v>
      </c>
      <c r="J50" s="165"/>
      <c r="K50" s="166">
        <f t="shared" si="10"/>
        <v>32</v>
      </c>
      <c r="L50" s="165">
        <v>4</v>
      </c>
      <c r="M50" s="167"/>
      <c r="N50" s="168"/>
      <c r="O50" s="169"/>
      <c r="P50" s="170"/>
      <c r="Q50" s="171">
        <v>32</v>
      </c>
      <c r="R50" s="172"/>
      <c r="S50" s="173"/>
      <c r="T50" s="170"/>
      <c r="U50" s="173"/>
    </row>
    <row r="51" spans="1:21" ht="18" x14ac:dyDescent="0.3">
      <c r="A51" s="163" t="s">
        <v>117</v>
      </c>
      <c r="B51" s="122" t="s">
        <v>118</v>
      </c>
      <c r="C51" s="123"/>
      <c r="D51" s="125">
        <v>4</v>
      </c>
      <c r="E51" s="125"/>
      <c r="F51" s="125"/>
      <c r="G51" s="126"/>
      <c r="H51" s="127"/>
      <c r="I51" s="164">
        <f t="shared" si="11"/>
        <v>32</v>
      </c>
      <c r="J51" s="165"/>
      <c r="K51" s="166">
        <f t="shared" si="10"/>
        <v>32</v>
      </c>
      <c r="L51" s="165">
        <v>24</v>
      </c>
      <c r="M51" s="167"/>
      <c r="N51" s="168"/>
      <c r="O51" s="169"/>
      <c r="P51" s="170"/>
      <c r="Q51" s="171">
        <v>32</v>
      </c>
      <c r="R51" s="172"/>
      <c r="S51" s="173"/>
      <c r="T51" s="170"/>
      <c r="U51" s="173"/>
    </row>
    <row r="52" spans="1:21" ht="18" x14ac:dyDescent="0.3">
      <c r="A52" s="163" t="s">
        <v>119</v>
      </c>
      <c r="B52" s="122" t="s">
        <v>120</v>
      </c>
      <c r="C52" s="123"/>
      <c r="D52" s="125">
        <v>4</v>
      </c>
      <c r="E52" s="125"/>
      <c r="F52" s="125"/>
      <c r="G52" s="126"/>
      <c r="H52" s="127"/>
      <c r="I52" s="164">
        <f>J52+K52</f>
        <v>32</v>
      </c>
      <c r="J52" s="165"/>
      <c r="K52" s="166">
        <f>SUM(N52:U52)</f>
        <v>32</v>
      </c>
      <c r="L52" s="165">
        <v>6</v>
      </c>
      <c r="M52" s="167"/>
      <c r="N52" s="168"/>
      <c r="O52" s="169"/>
      <c r="P52" s="170"/>
      <c r="Q52" s="171">
        <v>32</v>
      </c>
      <c r="R52" s="172"/>
      <c r="S52" s="173"/>
      <c r="T52" s="170"/>
      <c r="U52" s="173"/>
    </row>
    <row r="53" spans="1:21" ht="18" x14ac:dyDescent="0.3">
      <c r="A53" s="163" t="s">
        <v>121</v>
      </c>
      <c r="B53" s="122" t="s">
        <v>122</v>
      </c>
      <c r="C53" s="123">
        <v>3</v>
      </c>
      <c r="D53" s="125"/>
      <c r="E53" s="125"/>
      <c r="F53" s="125"/>
      <c r="G53" s="126"/>
      <c r="H53" s="127"/>
      <c r="I53" s="164">
        <v>46</v>
      </c>
      <c r="J53" s="165">
        <v>6</v>
      </c>
      <c r="K53" s="166">
        <f t="shared" si="10"/>
        <v>32</v>
      </c>
      <c r="L53" s="165">
        <v>16</v>
      </c>
      <c r="M53" s="167"/>
      <c r="N53" s="168"/>
      <c r="O53" s="169"/>
      <c r="P53" s="170">
        <v>32</v>
      </c>
      <c r="Q53" s="171"/>
      <c r="R53" s="172"/>
      <c r="S53" s="173"/>
      <c r="T53" s="170"/>
      <c r="U53" s="173"/>
    </row>
    <row r="54" spans="1:21" ht="18" x14ac:dyDescent="0.3">
      <c r="A54" s="163" t="s">
        <v>123</v>
      </c>
      <c r="B54" s="122" t="s">
        <v>124</v>
      </c>
      <c r="C54" s="123"/>
      <c r="D54" s="125">
        <v>4</v>
      </c>
      <c r="E54" s="125"/>
      <c r="F54" s="125"/>
      <c r="G54" s="126"/>
      <c r="H54" s="127"/>
      <c r="I54" s="164">
        <f t="shared" si="11"/>
        <v>32</v>
      </c>
      <c r="J54" s="165"/>
      <c r="K54" s="166">
        <f t="shared" si="10"/>
        <v>32</v>
      </c>
      <c r="L54" s="165">
        <v>16</v>
      </c>
      <c r="M54" s="167"/>
      <c r="N54" s="168"/>
      <c r="O54" s="169"/>
      <c r="P54" s="170"/>
      <c r="Q54" s="171">
        <v>32</v>
      </c>
      <c r="R54" s="172"/>
      <c r="S54" s="173"/>
      <c r="T54" s="170"/>
      <c r="U54" s="173"/>
    </row>
    <row r="55" spans="1:21" ht="18" x14ac:dyDescent="0.3">
      <c r="A55" s="163" t="s">
        <v>125</v>
      </c>
      <c r="B55" s="122" t="s">
        <v>126</v>
      </c>
      <c r="C55" s="123"/>
      <c r="D55" s="125">
        <v>4</v>
      </c>
      <c r="E55" s="125"/>
      <c r="F55" s="125"/>
      <c r="G55" s="126"/>
      <c r="H55" s="127"/>
      <c r="I55" s="164">
        <f t="shared" si="11"/>
        <v>32</v>
      </c>
      <c r="J55" s="165"/>
      <c r="K55" s="166">
        <f t="shared" si="10"/>
        <v>32</v>
      </c>
      <c r="L55" s="165">
        <v>6</v>
      </c>
      <c r="M55" s="167"/>
      <c r="N55" s="168"/>
      <c r="O55" s="169"/>
      <c r="P55" s="170"/>
      <c r="Q55" s="171">
        <v>32</v>
      </c>
      <c r="R55" s="172"/>
      <c r="S55" s="173"/>
      <c r="T55" s="170"/>
      <c r="U55" s="173"/>
    </row>
    <row r="56" spans="1:21" ht="18" x14ac:dyDescent="0.3">
      <c r="A56" s="163" t="s">
        <v>127</v>
      </c>
      <c r="B56" s="122" t="s">
        <v>128</v>
      </c>
      <c r="C56" s="123"/>
      <c r="D56" s="125">
        <v>6</v>
      </c>
      <c r="E56" s="125"/>
      <c r="F56" s="125"/>
      <c r="G56" s="126"/>
      <c r="H56" s="127"/>
      <c r="I56" s="164">
        <f t="shared" si="11"/>
        <v>68</v>
      </c>
      <c r="J56" s="165"/>
      <c r="K56" s="166">
        <f t="shared" si="10"/>
        <v>68</v>
      </c>
      <c r="L56" s="165">
        <v>6</v>
      </c>
      <c r="M56" s="167"/>
      <c r="N56" s="168"/>
      <c r="O56" s="169"/>
      <c r="P56" s="170"/>
      <c r="Q56" s="171"/>
      <c r="R56" s="172"/>
      <c r="S56" s="173">
        <v>68</v>
      </c>
      <c r="T56" s="170"/>
      <c r="U56" s="173"/>
    </row>
    <row r="57" spans="1:21" ht="18" x14ac:dyDescent="0.3">
      <c r="A57" s="174" t="s">
        <v>129</v>
      </c>
      <c r="B57" s="175" t="s">
        <v>130</v>
      </c>
      <c r="C57" s="176"/>
      <c r="D57" s="177"/>
      <c r="E57" s="177"/>
      <c r="F57" s="177"/>
      <c r="G57" s="178"/>
      <c r="H57" s="179">
        <v>3</v>
      </c>
      <c r="I57" s="180">
        <f t="shared" si="11"/>
        <v>50</v>
      </c>
      <c r="J57" s="181"/>
      <c r="K57" s="182">
        <f t="shared" si="10"/>
        <v>50</v>
      </c>
      <c r="L57" s="181">
        <v>10</v>
      </c>
      <c r="M57" s="183"/>
      <c r="N57" s="184"/>
      <c r="O57" s="185"/>
      <c r="P57" s="180">
        <v>50</v>
      </c>
      <c r="Q57" s="183"/>
      <c r="R57" s="184"/>
      <c r="S57" s="185"/>
      <c r="T57" s="180"/>
      <c r="U57" s="185"/>
    </row>
    <row r="58" spans="1:21" ht="18" x14ac:dyDescent="0.3">
      <c r="A58" s="174" t="s">
        <v>131</v>
      </c>
      <c r="B58" s="175" t="s">
        <v>132</v>
      </c>
      <c r="C58" s="176">
        <v>4</v>
      </c>
      <c r="D58" s="177"/>
      <c r="E58" s="177"/>
      <c r="F58" s="177"/>
      <c r="G58" s="178"/>
      <c r="H58" s="179"/>
      <c r="I58" s="180">
        <v>86</v>
      </c>
      <c r="J58" s="181">
        <v>6</v>
      </c>
      <c r="K58" s="182">
        <f t="shared" si="10"/>
        <v>72</v>
      </c>
      <c r="L58" s="181"/>
      <c r="M58" s="183"/>
      <c r="N58" s="184"/>
      <c r="O58" s="185"/>
      <c r="P58" s="180">
        <v>34</v>
      </c>
      <c r="Q58" s="183">
        <v>38</v>
      </c>
      <c r="R58" s="184"/>
      <c r="S58" s="185"/>
      <c r="T58" s="180"/>
      <c r="U58" s="185"/>
    </row>
    <row r="59" spans="1:21" ht="18" x14ac:dyDescent="0.3">
      <c r="A59" s="174" t="s">
        <v>133</v>
      </c>
      <c r="B59" s="175" t="s">
        <v>134</v>
      </c>
      <c r="C59" s="176"/>
      <c r="D59" s="177">
        <v>3</v>
      </c>
      <c r="E59" s="177"/>
      <c r="F59" s="177"/>
      <c r="G59" s="178"/>
      <c r="H59" s="179"/>
      <c r="I59" s="180">
        <f t="shared" si="11"/>
        <v>40</v>
      </c>
      <c r="J59" s="181"/>
      <c r="K59" s="182">
        <f t="shared" si="10"/>
        <v>40</v>
      </c>
      <c r="L59" s="181">
        <v>10</v>
      </c>
      <c r="M59" s="183"/>
      <c r="N59" s="184"/>
      <c r="O59" s="185"/>
      <c r="P59" s="180">
        <v>40</v>
      </c>
      <c r="Q59" s="183"/>
      <c r="R59" s="184"/>
      <c r="S59" s="185"/>
      <c r="T59" s="180"/>
      <c r="U59" s="185"/>
    </row>
    <row r="60" spans="1:21" ht="18" x14ac:dyDescent="0.3">
      <c r="A60" s="174" t="s">
        <v>135</v>
      </c>
      <c r="B60" s="175" t="s">
        <v>136</v>
      </c>
      <c r="C60" s="176"/>
      <c r="D60" s="177"/>
      <c r="E60" s="177"/>
      <c r="F60" s="177"/>
      <c r="G60" s="178"/>
      <c r="H60" s="179">
        <v>4</v>
      </c>
      <c r="I60" s="180">
        <f t="shared" si="11"/>
        <v>64</v>
      </c>
      <c r="J60" s="181"/>
      <c r="K60" s="182">
        <f t="shared" si="10"/>
        <v>64</v>
      </c>
      <c r="L60" s="181">
        <v>48</v>
      </c>
      <c r="M60" s="183"/>
      <c r="N60" s="184"/>
      <c r="O60" s="185"/>
      <c r="P60" s="180">
        <v>32</v>
      </c>
      <c r="Q60" s="183">
        <v>32</v>
      </c>
      <c r="R60" s="184"/>
      <c r="S60" s="185"/>
      <c r="T60" s="180"/>
      <c r="U60" s="185"/>
    </row>
    <row r="61" spans="1:21" ht="18" x14ac:dyDescent="0.3">
      <c r="A61" s="174" t="s">
        <v>137</v>
      </c>
      <c r="B61" s="175" t="s">
        <v>138</v>
      </c>
      <c r="C61" s="176"/>
      <c r="D61" s="177">
        <v>7</v>
      </c>
      <c r="E61" s="177"/>
      <c r="F61" s="177"/>
      <c r="G61" s="178"/>
      <c r="H61" s="179"/>
      <c r="I61" s="180">
        <f t="shared" si="11"/>
        <v>36</v>
      </c>
      <c r="J61" s="181"/>
      <c r="K61" s="182">
        <f t="shared" si="10"/>
        <v>36</v>
      </c>
      <c r="L61" s="181"/>
      <c r="M61" s="183"/>
      <c r="N61" s="184"/>
      <c r="O61" s="185"/>
      <c r="P61" s="180"/>
      <c r="Q61" s="183"/>
      <c r="R61" s="184"/>
      <c r="S61" s="185"/>
      <c r="T61" s="180">
        <v>36</v>
      </c>
      <c r="U61" s="185"/>
    </row>
    <row r="62" spans="1:21" ht="18" x14ac:dyDescent="0.3">
      <c r="A62" s="174" t="s">
        <v>139</v>
      </c>
      <c r="B62" s="175" t="s">
        <v>140</v>
      </c>
      <c r="C62" s="176"/>
      <c r="D62" s="177">
        <v>7</v>
      </c>
      <c r="E62" s="177"/>
      <c r="F62" s="177"/>
      <c r="G62" s="178"/>
      <c r="H62" s="179"/>
      <c r="I62" s="180">
        <f t="shared" si="11"/>
        <v>40</v>
      </c>
      <c r="J62" s="181"/>
      <c r="K62" s="182">
        <f t="shared" si="10"/>
        <v>40</v>
      </c>
      <c r="L62" s="181"/>
      <c r="M62" s="183"/>
      <c r="N62" s="184"/>
      <c r="O62" s="185"/>
      <c r="P62" s="180"/>
      <c r="Q62" s="183"/>
      <c r="R62" s="184"/>
      <c r="S62" s="185"/>
      <c r="T62" s="180">
        <v>40</v>
      </c>
      <c r="U62" s="185"/>
    </row>
    <row r="63" spans="1:21" ht="17.399999999999999" x14ac:dyDescent="0.3">
      <c r="A63" s="394" t="s">
        <v>141</v>
      </c>
      <c r="B63" s="395" t="s">
        <v>142</v>
      </c>
      <c r="C63" s="186"/>
      <c r="D63" s="187"/>
      <c r="E63" s="187"/>
      <c r="F63" s="187"/>
      <c r="G63" s="188"/>
      <c r="H63" s="189"/>
      <c r="I63" s="190">
        <f>I65+I71+I76+I81+I85</f>
        <v>1112</v>
      </c>
      <c r="J63" s="191">
        <f>J65+J71+J76+J81+J85</f>
        <v>8</v>
      </c>
      <c r="K63" s="191">
        <f t="shared" si="10"/>
        <v>1088</v>
      </c>
      <c r="L63" s="191">
        <f t="shared" ref="L63:U63" si="12">L65+L71+L76+L81+L85</f>
        <v>368</v>
      </c>
      <c r="M63" s="192">
        <f t="shared" si="12"/>
        <v>60</v>
      </c>
      <c r="N63" s="193">
        <f t="shared" si="12"/>
        <v>0</v>
      </c>
      <c r="O63" s="194">
        <f t="shared" si="12"/>
        <v>0</v>
      </c>
      <c r="P63" s="190">
        <f t="shared" si="12"/>
        <v>52</v>
      </c>
      <c r="Q63" s="192">
        <f t="shared" si="12"/>
        <v>164</v>
      </c>
      <c r="R63" s="193">
        <f t="shared" si="12"/>
        <v>204</v>
      </c>
      <c r="S63" s="194">
        <f t="shared" si="12"/>
        <v>310</v>
      </c>
      <c r="T63" s="190">
        <f t="shared" si="12"/>
        <v>358</v>
      </c>
      <c r="U63" s="194">
        <f t="shared" si="12"/>
        <v>0</v>
      </c>
    </row>
    <row r="64" spans="1:21" ht="17.399999999999999" x14ac:dyDescent="0.3">
      <c r="A64" s="394"/>
      <c r="B64" s="395"/>
      <c r="C64" s="195"/>
      <c r="D64" s="196"/>
      <c r="E64" s="196"/>
      <c r="F64" s="196"/>
      <c r="G64" s="197"/>
      <c r="H64" s="198"/>
      <c r="I64" s="158">
        <f t="shared" ref="I64:T64" si="13">I86</f>
        <v>154</v>
      </c>
      <c r="J64" s="159">
        <f t="shared" si="13"/>
        <v>4</v>
      </c>
      <c r="K64" s="159">
        <f t="shared" si="13"/>
        <v>142</v>
      </c>
      <c r="L64" s="159">
        <f t="shared" si="13"/>
        <v>66</v>
      </c>
      <c r="M64" s="162">
        <f t="shared" si="13"/>
        <v>0</v>
      </c>
      <c r="N64" s="160">
        <f t="shared" si="13"/>
        <v>0</v>
      </c>
      <c r="O64" s="161">
        <f t="shared" si="13"/>
        <v>0</v>
      </c>
      <c r="P64" s="158">
        <f t="shared" si="13"/>
        <v>76</v>
      </c>
      <c r="Q64" s="162">
        <f t="shared" si="13"/>
        <v>66</v>
      </c>
      <c r="R64" s="160">
        <f t="shared" si="13"/>
        <v>0</v>
      </c>
      <c r="S64" s="161">
        <f t="shared" si="13"/>
        <v>0</v>
      </c>
      <c r="T64" s="158">
        <f t="shared" si="13"/>
        <v>0</v>
      </c>
      <c r="U64" s="161">
        <f>U86</f>
        <v>0</v>
      </c>
    </row>
    <row r="65" spans="1:21" ht="34.799999999999997" x14ac:dyDescent="0.3">
      <c r="A65" s="199" t="s">
        <v>143</v>
      </c>
      <c r="B65" s="200" t="s">
        <v>144</v>
      </c>
      <c r="C65" s="201"/>
      <c r="D65" s="202"/>
      <c r="E65" s="202"/>
      <c r="F65" s="202"/>
      <c r="G65" s="203"/>
      <c r="H65" s="204"/>
      <c r="I65" s="205">
        <f>I66+I67</f>
        <v>290</v>
      </c>
      <c r="J65" s="206">
        <f t="shared" ref="J65:U65" si="14">J66+J67</f>
        <v>8</v>
      </c>
      <c r="K65" s="206">
        <f t="shared" si="14"/>
        <v>266</v>
      </c>
      <c r="L65" s="206">
        <f t="shared" si="14"/>
        <v>78</v>
      </c>
      <c r="M65" s="207">
        <f t="shared" si="14"/>
        <v>30</v>
      </c>
      <c r="N65" s="208">
        <f t="shared" si="14"/>
        <v>0</v>
      </c>
      <c r="O65" s="209">
        <f t="shared" si="14"/>
        <v>0</v>
      </c>
      <c r="P65" s="205">
        <f t="shared" si="14"/>
        <v>52</v>
      </c>
      <c r="Q65" s="207">
        <f t="shared" si="14"/>
        <v>84</v>
      </c>
      <c r="R65" s="208">
        <f t="shared" si="14"/>
        <v>86</v>
      </c>
      <c r="S65" s="209">
        <f t="shared" si="14"/>
        <v>12</v>
      </c>
      <c r="T65" s="205">
        <f t="shared" si="14"/>
        <v>32</v>
      </c>
      <c r="U65" s="209">
        <f t="shared" si="14"/>
        <v>0</v>
      </c>
    </row>
    <row r="66" spans="1:21" ht="18" x14ac:dyDescent="0.3">
      <c r="A66" s="163" t="s">
        <v>145</v>
      </c>
      <c r="B66" s="122" t="s">
        <v>146</v>
      </c>
      <c r="C66" s="123">
        <v>5</v>
      </c>
      <c r="D66" s="125"/>
      <c r="E66" s="125"/>
      <c r="F66" s="125">
        <v>5</v>
      </c>
      <c r="G66" s="126"/>
      <c r="H66" s="127"/>
      <c r="I66" s="164">
        <v>154</v>
      </c>
      <c r="J66" s="165">
        <v>4</v>
      </c>
      <c r="K66" s="166">
        <f>SUM(N66:U66)</f>
        <v>142</v>
      </c>
      <c r="L66" s="165">
        <v>42</v>
      </c>
      <c r="M66" s="210">
        <v>30</v>
      </c>
      <c r="N66" s="168"/>
      <c r="O66" s="169"/>
      <c r="P66" s="164">
        <v>52</v>
      </c>
      <c r="Q66" s="167">
        <v>54</v>
      </c>
      <c r="R66" s="168">
        <v>36</v>
      </c>
      <c r="S66" s="169"/>
      <c r="T66" s="164"/>
      <c r="U66" s="169"/>
    </row>
    <row r="67" spans="1:21" ht="18" x14ac:dyDescent="0.3">
      <c r="A67" s="163" t="s">
        <v>147</v>
      </c>
      <c r="B67" s="122" t="s">
        <v>148</v>
      </c>
      <c r="C67" s="123">
        <v>6</v>
      </c>
      <c r="D67" s="125"/>
      <c r="E67" s="125"/>
      <c r="F67" s="125"/>
      <c r="G67" s="126"/>
      <c r="H67" s="127"/>
      <c r="I67" s="164">
        <v>136</v>
      </c>
      <c r="J67" s="165">
        <v>4</v>
      </c>
      <c r="K67" s="166">
        <f>SUM(N67:U67)</f>
        <v>124</v>
      </c>
      <c r="L67" s="165">
        <v>36</v>
      </c>
      <c r="M67" s="167"/>
      <c r="N67" s="168"/>
      <c r="O67" s="169"/>
      <c r="P67" s="164"/>
      <c r="Q67" s="119">
        <v>30</v>
      </c>
      <c r="R67" s="168">
        <v>50</v>
      </c>
      <c r="S67" s="169">
        <v>12</v>
      </c>
      <c r="T67" s="164">
        <v>32</v>
      </c>
      <c r="U67" s="169"/>
    </row>
    <row r="68" spans="1:21" ht="18" x14ac:dyDescent="0.3">
      <c r="A68" s="163" t="s">
        <v>149</v>
      </c>
      <c r="B68" s="122" t="s">
        <v>150</v>
      </c>
      <c r="C68" s="123"/>
      <c r="D68" s="125"/>
      <c r="E68" s="125"/>
      <c r="F68" s="125"/>
      <c r="G68" s="126"/>
      <c r="H68" s="127"/>
      <c r="I68" s="164" t="s">
        <v>151</v>
      </c>
      <c r="J68" s="165"/>
      <c r="K68" s="166">
        <f>SUM(N68:U68)</f>
        <v>90</v>
      </c>
      <c r="L68" s="165"/>
      <c r="M68" s="167"/>
      <c r="N68" s="168"/>
      <c r="O68" s="169"/>
      <c r="P68" s="164">
        <v>18</v>
      </c>
      <c r="Q68" s="167">
        <v>18</v>
      </c>
      <c r="R68" s="168">
        <v>18</v>
      </c>
      <c r="S68" s="121">
        <v>18</v>
      </c>
      <c r="T68" s="59">
        <v>18</v>
      </c>
      <c r="U68" s="121"/>
    </row>
    <row r="69" spans="1:21" ht="18" x14ac:dyDescent="0.3">
      <c r="A69" s="163" t="s">
        <v>152</v>
      </c>
      <c r="B69" s="122" t="s">
        <v>153</v>
      </c>
      <c r="C69" s="123"/>
      <c r="D69" s="125"/>
      <c r="E69" s="125"/>
      <c r="F69" s="125"/>
      <c r="G69" s="126"/>
      <c r="H69" s="127"/>
      <c r="I69" s="164"/>
      <c r="J69" s="165"/>
      <c r="K69" s="166">
        <f>SUM(N69:U69)</f>
        <v>180</v>
      </c>
      <c r="L69" s="165"/>
      <c r="M69" s="167"/>
      <c r="N69" s="168"/>
      <c r="O69" s="169"/>
      <c r="P69" s="164"/>
      <c r="Q69" s="167"/>
      <c r="R69" s="120"/>
      <c r="S69" s="121">
        <v>72</v>
      </c>
      <c r="T69" s="59"/>
      <c r="U69" s="121">
        <v>108</v>
      </c>
    </row>
    <row r="70" spans="1:21" ht="18" x14ac:dyDescent="0.3">
      <c r="A70" s="163" t="s">
        <v>154</v>
      </c>
      <c r="B70" s="122" t="s">
        <v>155</v>
      </c>
      <c r="C70" s="123">
        <v>6</v>
      </c>
      <c r="D70" s="125"/>
      <c r="E70" s="125"/>
      <c r="F70" s="125"/>
      <c r="G70" s="126"/>
      <c r="H70" s="127"/>
      <c r="I70" s="164">
        <v>12</v>
      </c>
      <c r="J70" s="165">
        <v>4</v>
      </c>
      <c r="K70" s="166"/>
      <c r="L70" s="165"/>
      <c r="M70" s="167"/>
      <c r="N70" s="168"/>
      <c r="O70" s="169"/>
      <c r="P70" s="164"/>
      <c r="Q70" s="167"/>
      <c r="R70" s="120"/>
      <c r="S70" s="169"/>
      <c r="T70" s="164"/>
      <c r="U70" s="169"/>
    </row>
    <row r="71" spans="1:21" ht="34.799999999999997" x14ac:dyDescent="0.3">
      <c r="A71" s="199" t="s">
        <v>156</v>
      </c>
      <c r="B71" s="200" t="s">
        <v>157</v>
      </c>
      <c r="C71" s="201"/>
      <c r="D71" s="202"/>
      <c r="E71" s="202"/>
      <c r="F71" s="202"/>
      <c r="G71" s="203"/>
      <c r="H71" s="204"/>
      <c r="I71" s="205">
        <f>I72+I73</f>
        <v>338</v>
      </c>
      <c r="J71" s="206">
        <f t="shared" ref="J71:U71" si="15">J72+J73</f>
        <v>0</v>
      </c>
      <c r="K71" s="206">
        <f t="shared" si="15"/>
        <v>338</v>
      </c>
      <c r="L71" s="206">
        <f t="shared" si="15"/>
        <v>118</v>
      </c>
      <c r="M71" s="207">
        <f t="shared" si="15"/>
        <v>30</v>
      </c>
      <c r="N71" s="208">
        <f t="shared" si="15"/>
        <v>0</v>
      </c>
      <c r="O71" s="209">
        <f t="shared" si="15"/>
        <v>0</v>
      </c>
      <c r="P71" s="205">
        <f t="shared" si="15"/>
        <v>0</v>
      </c>
      <c r="Q71" s="207">
        <f t="shared" si="15"/>
        <v>0</v>
      </c>
      <c r="R71" s="208">
        <f t="shared" si="15"/>
        <v>0</v>
      </c>
      <c r="S71" s="209">
        <f t="shared" si="15"/>
        <v>190</v>
      </c>
      <c r="T71" s="205">
        <f t="shared" si="15"/>
        <v>148</v>
      </c>
      <c r="U71" s="209">
        <f t="shared" si="15"/>
        <v>0</v>
      </c>
    </row>
    <row r="72" spans="1:21" ht="18" x14ac:dyDescent="0.3">
      <c r="A72" s="163" t="s">
        <v>158</v>
      </c>
      <c r="B72" s="122" t="s">
        <v>159</v>
      </c>
      <c r="C72" s="123"/>
      <c r="D72" s="125">
        <v>7</v>
      </c>
      <c r="E72" s="125"/>
      <c r="F72" s="125">
        <v>7</v>
      </c>
      <c r="G72" s="126"/>
      <c r="H72" s="127"/>
      <c r="I72" s="164">
        <f>K72+J72</f>
        <v>188</v>
      </c>
      <c r="J72" s="165"/>
      <c r="K72" s="166">
        <f>SUM(N72:U72)</f>
        <v>188</v>
      </c>
      <c r="L72" s="165">
        <v>68</v>
      </c>
      <c r="M72" s="210">
        <v>30</v>
      </c>
      <c r="N72" s="168"/>
      <c r="O72" s="169"/>
      <c r="P72" s="164"/>
      <c r="Q72" s="167"/>
      <c r="R72" s="168"/>
      <c r="S72" s="169">
        <v>118</v>
      </c>
      <c r="T72" s="164">
        <v>70</v>
      </c>
      <c r="U72" s="169"/>
    </row>
    <row r="73" spans="1:21" ht="18" x14ac:dyDescent="0.3">
      <c r="A73" s="163" t="s">
        <v>160</v>
      </c>
      <c r="B73" s="122" t="s">
        <v>161</v>
      </c>
      <c r="C73" s="123"/>
      <c r="D73" s="125">
        <v>7</v>
      </c>
      <c r="E73" s="125"/>
      <c r="F73" s="125"/>
      <c r="G73" s="126"/>
      <c r="H73" s="127"/>
      <c r="I73" s="164">
        <f>K73+J73</f>
        <v>150</v>
      </c>
      <c r="J73" s="165"/>
      <c r="K73" s="166">
        <f>SUM(N73:U73)</f>
        <v>150</v>
      </c>
      <c r="L73" s="165">
        <v>50</v>
      </c>
      <c r="M73" s="167"/>
      <c r="N73" s="168"/>
      <c r="O73" s="169"/>
      <c r="P73" s="164"/>
      <c r="Q73" s="167"/>
      <c r="R73" s="168"/>
      <c r="S73" s="169">
        <v>72</v>
      </c>
      <c r="T73" s="164">
        <v>78</v>
      </c>
      <c r="U73" s="169"/>
    </row>
    <row r="74" spans="1:21" ht="18" x14ac:dyDescent="0.3">
      <c r="A74" s="163" t="s">
        <v>162</v>
      </c>
      <c r="B74" s="122" t="s">
        <v>153</v>
      </c>
      <c r="C74" s="123"/>
      <c r="D74" s="125"/>
      <c r="E74" s="125"/>
      <c r="F74" s="125"/>
      <c r="G74" s="126"/>
      <c r="H74" s="127"/>
      <c r="I74" s="164"/>
      <c r="J74" s="165"/>
      <c r="K74" s="166">
        <f>SUM(N74:U74)</f>
        <v>144</v>
      </c>
      <c r="L74" s="165"/>
      <c r="M74" s="167"/>
      <c r="N74" s="168"/>
      <c r="O74" s="169"/>
      <c r="P74" s="164"/>
      <c r="Q74" s="167"/>
      <c r="R74" s="168"/>
      <c r="S74" s="169"/>
      <c r="T74" s="164"/>
      <c r="U74" s="121">
        <v>144</v>
      </c>
    </row>
    <row r="75" spans="1:21" ht="18" x14ac:dyDescent="0.3">
      <c r="A75" s="163" t="s">
        <v>163</v>
      </c>
      <c r="B75" s="122" t="s">
        <v>155</v>
      </c>
      <c r="C75" s="123">
        <v>8</v>
      </c>
      <c r="D75" s="125"/>
      <c r="E75" s="125"/>
      <c r="F75" s="125"/>
      <c r="G75" s="126"/>
      <c r="H75" s="127"/>
      <c r="I75" s="164">
        <v>12</v>
      </c>
      <c r="J75" s="165">
        <v>4</v>
      </c>
      <c r="K75" s="166"/>
      <c r="L75" s="165"/>
      <c r="M75" s="167"/>
      <c r="N75" s="168"/>
      <c r="O75" s="169"/>
      <c r="P75" s="164"/>
      <c r="Q75" s="167"/>
      <c r="R75" s="168"/>
      <c r="S75" s="169"/>
      <c r="T75" s="164"/>
      <c r="U75" s="121"/>
    </row>
    <row r="76" spans="1:21" ht="17.399999999999999" x14ac:dyDescent="0.3">
      <c r="A76" s="199" t="s">
        <v>164</v>
      </c>
      <c r="B76" s="200" t="s">
        <v>165</v>
      </c>
      <c r="C76" s="201"/>
      <c r="D76" s="202"/>
      <c r="E76" s="202"/>
      <c r="F76" s="202"/>
      <c r="G76" s="203"/>
      <c r="H76" s="204"/>
      <c r="I76" s="205">
        <f>I77</f>
        <v>194</v>
      </c>
      <c r="J76" s="206">
        <f t="shared" ref="J76:U76" si="16">J77</f>
        <v>0</v>
      </c>
      <c r="K76" s="206">
        <f t="shared" si="16"/>
        <v>194</v>
      </c>
      <c r="L76" s="206">
        <f t="shared" si="16"/>
        <v>44</v>
      </c>
      <c r="M76" s="211">
        <f t="shared" si="16"/>
        <v>0</v>
      </c>
      <c r="N76" s="212">
        <f t="shared" si="16"/>
        <v>0</v>
      </c>
      <c r="O76" s="213">
        <f t="shared" si="16"/>
        <v>0</v>
      </c>
      <c r="P76" s="214">
        <f t="shared" si="16"/>
        <v>0</v>
      </c>
      <c r="Q76" s="207">
        <f t="shared" si="16"/>
        <v>32</v>
      </c>
      <c r="R76" s="208">
        <f t="shared" si="16"/>
        <v>36</v>
      </c>
      <c r="S76" s="209">
        <f t="shared" si="16"/>
        <v>48</v>
      </c>
      <c r="T76" s="205">
        <f t="shared" si="16"/>
        <v>78</v>
      </c>
      <c r="U76" s="209">
        <f t="shared" si="16"/>
        <v>0</v>
      </c>
    </row>
    <row r="77" spans="1:21" ht="18" x14ac:dyDescent="0.3">
      <c r="A77" s="163" t="s">
        <v>166</v>
      </c>
      <c r="B77" s="122" t="s">
        <v>167</v>
      </c>
      <c r="C77" s="123"/>
      <c r="D77" s="125">
        <v>7</v>
      </c>
      <c r="E77" s="125"/>
      <c r="F77" s="125"/>
      <c r="G77" s="126"/>
      <c r="H77" s="127"/>
      <c r="I77" s="164">
        <f>K77+J77</f>
        <v>194</v>
      </c>
      <c r="J77" s="165"/>
      <c r="K77" s="166">
        <f>SUM(N77:U77)</f>
        <v>194</v>
      </c>
      <c r="L77" s="165">
        <v>44</v>
      </c>
      <c r="M77" s="215"/>
      <c r="N77" s="216"/>
      <c r="O77" s="217"/>
      <c r="P77" s="218"/>
      <c r="Q77" s="167">
        <v>32</v>
      </c>
      <c r="R77" s="168">
        <v>36</v>
      </c>
      <c r="S77" s="121">
        <v>48</v>
      </c>
      <c r="T77" s="164">
        <v>78</v>
      </c>
      <c r="U77" s="169"/>
    </row>
    <row r="78" spans="1:21" ht="18" x14ac:dyDescent="0.3">
      <c r="A78" s="163" t="s">
        <v>168</v>
      </c>
      <c r="B78" s="122" t="s">
        <v>169</v>
      </c>
      <c r="C78" s="123"/>
      <c r="D78" s="125"/>
      <c r="E78" s="125"/>
      <c r="F78" s="125"/>
      <c r="G78" s="126"/>
      <c r="H78" s="127"/>
      <c r="I78" s="164"/>
      <c r="J78" s="165"/>
      <c r="K78" s="166">
        <f>SUM(N78:U78)</f>
        <v>108</v>
      </c>
      <c r="L78" s="165"/>
      <c r="M78" s="215"/>
      <c r="N78" s="216"/>
      <c r="O78" s="217"/>
      <c r="P78" s="218"/>
      <c r="Q78" s="167">
        <v>18</v>
      </c>
      <c r="R78" s="168">
        <v>18</v>
      </c>
      <c r="S78" s="169">
        <v>36</v>
      </c>
      <c r="T78" s="164">
        <v>36</v>
      </c>
      <c r="U78" s="169"/>
    </row>
    <row r="79" spans="1:21" ht="18" x14ac:dyDescent="0.3">
      <c r="A79" s="163" t="s">
        <v>170</v>
      </c>
      <c r="B79" s="122" t="s">
        <v>153</v>
      </c>
      <c r="C79" s="123"/>
      <c r="D79" s="125"/>
      <c r="E79" s="125"/>
      <c r="F79" s="125"/>
      <c r="G79" s="126"/>
      <c r="H79" s="127"/>
      <c r="I79" s="164"/>
      <c r="J79" s="165"/>
      <c r="K79" s="166">
        <f>SUM(N79:U79)</f>
        <v>108</v>
      </c>
      <c r="L79" s="165"/>
      <c r="M79" s="215"/>
      <c r="N79" s="216"/>
      <c r="O79" s="217"/>
      <c r="P79" s="218"/>
      <c r="Q79" s="167"/>
      <c r="R79" s="168"/>
      <c r="S79" s="169"/>
      <c r="T79" s="164"/>
      <c r="U79" s="121">
        <v>108</v>
      </c>
    </row>
    <row r="80" spans="1:21" ht="18" x14ac:dyDescent="0.3">
      <c r="A80" s="163" t="s">
        <v>171</v>
      </c>
      <c r="B80" s="122" t="s">
        <v>155</v>
      </c>
      <c r="C80" s="123">
        <v>8</v>
      </c>
      <c r="D80" s="125"/>
      <c r="E80" s="125"/>
      <c r="F80" s="125"/>
      <c r="G80" s="126"/>
      <c r="H80" s="127"/>
      <c r="I80" s="164">
        <v>12</v>
      </c>
      <c r="J80" s="165">
        <v>4</v>
      </c>
      <c r="K80" s="166"/>
      <c r="L80" s="165"/>
      <c r="M80" s="215"/>
      <c r="N80" s="216"/>
      <c r="O80" s="217"/>
      <c r="P80" s="218"/>
      <c r="Q80" s="167"/>
      <c r="R80" s="168"/>
      <c r="S80" s="169"/>
      <c r="T80" s="164"/>
      <c r="U80" s="121"/>
    </row>
    <row r="81" spans="1:21" ht="17.399999999999999" x14ac:dyDescent="0.3">
      <c r="A81" s="219" t="s">
        <v>172</v>
      </c>
      <c r="B81" s="220" t="s">
        <v>173</v>
      </c>
      <c r="C81" s="221"/>
      <c r="D81" s="222"/>
      <c r="E81" s="222"/>
      <c r="F81" s="222"/>
      <c r="G81" s="223"/>
      <c r="H81" s="224"/>
      <c r="I81" s="205">
        <f>I82</f>
        <v>160</v>
      </c>
      <c r="J81" s="206">
        <f t="shared" ref="J81:U81" si="17">J82</f>
        <v>0</v>
      </c>
      <c r="K81" s="206">
        <f t="shared" si="17"/>
        <v>160</v>
      </c>
      <c r="L81" s="206">
        <f t="shared" si="17"/>
        <v>48</v>
      </c>
      <c r="M81" s="206">
        <f t="shared" si="17"/>
        <v>0</v>
      </c>
      <c r="N81" s="212">
        <f t="shared" si="17"/>
        <v>0</v>
      </c>
      <c r="O81" s="213">
        <f t="shared" si="17"/>
        <v>0</v>
      </c>
      <c r="P81" s="214">
        <f t="shared" si="17"/>
        <v>0</v>
      </c>
      <c r="Q81" s="207">
        <f t="shared" si="17"/>
        <v>0</v>
      </c>
      <c r="R81" s="208">
        <f t="shared" si="17"/>
        <v>0</v>
      </c>
      <c r="S81" s="209">
        <f t="shared" si="17"/>
        <v>60</v>
      </c>
      <c r="T81" s="205">
        <f t="shared" si="17"/>
        <v>100</v>
      </c>
      <c r="U81" s="209">
        <f t="shared" si="17"/>
        <v>0</v>
      </c>
    </row>
    <row r="82" spans="1:21" ht="36" x14ac:dyDescent="0.3">
      <c r="A82" s="163" t="s">
        <v>174</v>
      </c>
      <c r="B82" s="122" t="s">
        <v>175</v>
      </c>
      <c r="C82" s="123"/>
      <c r="D82" s="125">
        <v>7</v>
      </c>
      <c r="E82" s="125"/>
      <c r="F82" s="125">
        <v>7</v>
      </c>
      <c r="G82" s="126"/>
      <c r="H82" s="127"/>
      <c r="I82" s="164">
        <f>J82+K82</f>
        <v>160</v>
      </c>
      <c r="J82" s="165"/>
      <c r="K82" s="166">
        <f>SUM(N82:U82)</f>
        <v>160</v>
      </c>
      <c r="L82" s="165">
        <v>48</v>
      </c>
      <c r="M82" s="167"/>
      <c r="N82" s="216"/>
      <c r="O82" s="217"/>
      <c r="P82" s="218"/>
      <c r="Q82" s="167"/>
      <c r="R82" s="168"/>
      <c r="S82" s="169">
        <v>60</v>
      </c>
      <c r="T82" s="164">
        <v>100</v>
      </c>
      <c r="U82" s="169"/>
    </row>
    <row r="83" spans="1:21" ht="18" x14ac:dyDescent="0.3">
      <c r="A83" s="163" t="s">
        <v>176</v>
      </c>
      <c r="B83" s="122" t="s">
        <v>153</v>
      </c>
      <c r="C83" s="123"/>
      <c r="D83" s="125"/>
      <c r="E83" s="125"/>
      <c r="F83" s="125"/>
      <c r="G83" s="126"/>
      <c r="H83" s="127"/>
      <c r="I83" s="164"/>
      <c r="J83" s="165"/>
      <c r="K83" s="166">
        <f>SUM(N83:U83)</f>
        <v>108</v>
      </c>
      <c r="L83" s="165"/>
      <c r="M83" s="215"/>
      <c r="N83" s="216"/>
      <c r="O83" s="217"/>
      <c r="P83" s="218"/>
      <c r="Q83" s="167"/>
      <c r="R83" s="168"/>
      <c r="S83" s="169"/>
      <c r="T83" s="164"/>
      <c r="U83" s="121">
        <v>108</v>
      </c>
    </row>
    <row r="84" spans="1:21" ht="18" x14ac:dyDescent="0.3">
      <c r="A84" s="225" t="s">
        <v>177</v>
      </c>
      <c r="B84" s="226" t="s">
        <v>155</v>
      </c>
      <c r="C84" s="123">
        <v>8</v>
      </c>
      <c r="D84" s="125"/>
      <c r="E84" s="125"/>
      <c r="F84" s="125"/>
      <c r="G84" s="126"/>
      <c r="H84" s="127"/>
      <c r="I84" s="164">
        <v>12</v>
      </c>
      <c r="J84" s="165">
        <v>4</v>
      </c>
      <c r="K84" s="166"/>
      <c r="L84" s="165"/>
      <c r="M84" s="215"/>
      <c r="N84" s="216"/>
      <c r="O84" s="217"/>
      <c r="P84" s="218"/>
      <c r="Q84" s="167"/>
      <c r="R84" s="168"/>
      <c r="S84" s="169"/>
      <c r="T84" s="164"/>
      <c r="U84" s="121"/>
    </row>
    <row r="85" spans="1:21" ht="17.399999999999999" x14ac:dyDescent="0.3">
      <c r="A85" s="396" t="s">
        <v>178</v>
      </c>
      <c r="B85" s="398" t="s">
        <v>179</v>
      </c>
      <c r="C85" s="201"/>
      <c r="D85" s="202"/>
      <c r="E85" s="202"/>
      <c r="F85" s="202"/>
      <c r="G85" s="203"/>
      <c r="H85" s="204"/>
      <c r="I85" s="205">
        <f>I87</f>
        <v>130</v>
      </c>
      <c r="J85" s="206">
        <f t="shared" ref="J85:U86" si="18">J87</f>
        <v>0</v>
      </c>
      <c r="K85" s="206">
        <f t="shared" si="18"/>
        <v>130</v>
      </c>
      <c r="L85" s="206">
        <f t="shared" si="18"/>
        <v>80</v>
      </c>
      <c r="M85" s="211">
        <f t="shared" si="18"/>
        <v>0</v>
      </c>
      <c r="N85" s="212">
        <f t="shared" si="18"/>
        <v>0</v>
      </c>
      <c r="O85" s="213">
        <f t="shared" si="18"/>
        <v>0</v>
      </c>
      <c r="P85" s="214">
        <f t="shared" si="18"/>
        <v>0</v>
      </c>
      <c r="Q85" s="207">
        <f t="shared" si="18"/>
        <v>48</v>
      </c>
      <c r="R85" s="208">
        <f t="shared" si="18"/>
        <v>82</v>
      </c>
      <c r="S85" s="209">
        <f t="shared" si="18"/>
        <v>0</v>
      </c>
      <c r="T85" s="205">
        <f t="shared" si="18"/>
        <v>0</v>
      </c>
      <c r="U85" s="209">
        <f t="shared" si="18"/>
        <v>0</v>
      </c>
    </row>
    <row r="86" spans="1:21" ht="17.399999999999999" x14ac:dyDescent="0.3">
      <c r="A86" s="397"/>
      <c r="B86" s="399"/>
      <c r="C86" s="195"/>
      <c r="D86" s="196"/>
      <c r="E86" s="196"/>
      <c r="F86" s="196"/>
      <c r="G86" s="197"/>
      <c r="H86" s="198"/>
      <c r="I86" s="227">
        <f>I88</f>
        <v>154</v>
      </c>
      <c r="J86" s="182">
        <f t="shared" si="18"/>
        <v>4</v>
      </c>
      <c r="K86" s="182">
        <f t="shared" si="18"/>
        <v>142</v>
      </c>
      <c r="L86" s="182">
        <f t="shared" si="18"/>
        <v>66</v>
      </c>
      <c r="M86" s="228">
        <f t="shared" si="18"/>
        <v>0</v>
      </c>
      <c r="N86" s="229">
        <f t="shared" si="18"/>
        <v>0</v>
      </c>
      <c r="O86" s="230">
        <f t="shared" si="18"/>
        <v>0</v>
      </c>
      <c r="P86" s="227">
        <f t="shared" si="18"/>
        <v>76</v>
      </c>
      <c r="Q86" s="228">
        <f t="shared" si="18"/>
        <v>66</v>
      </c>
      <c r="R86" s="229">
        <f t="shared" si="18"/>
        <v>0</v>
      </c>
      <c r="S86" s="230">
        <f t="shared" si="18"/>
        <v>0</v>
      </c>
      <c r="T86" s="227">
        <f t="shared" si="18"/>
        <v>0</v>
      </c>
      <c r="U86" s="230">
        <f>U88</f>
        <v>0</v>
      </c>
    </row>
    <row r="87" spans="1:21" ht="18" x14ac:dyDescent="0.3">
      <c r="A87" s="163" t="s">
        <v>180</v>
      </c>
      <c r="B87" s="231" t="s">
        <v>181</v>
      </c>
      <c r="C87" s="232"/>
      <c r="D87" s="233">
        <v>5</v>
      </c>
      <c r="E87" s="233"/>
      <c r="F87" s="233"/>
      <c r="G87" s="234"/>
      <c r="H87" s="235"/>
      <c r="I87" s="164">
        <f>J87+K87</f>
        <v>130</v>
      </c>
      <c r="J87" s="165"/>
      <c r="K87" s="166">
        <f>SUM(N87:U87)</f>
        <v>130</v>
      </c>
      <c r="L87" s="165">
        <v>80</v>
      </c>
      <c r="M87" s="167">
        <v>0</v>
      </c>
      <c r="N87" s="168">
        <v>0</v>
      </c>
      <c r="O87" s="169">
        <v>0</v>
      </c>
      <c r="P87" s="236">
        <v>0</v>
      </c>
      <c r="Q87" s="237">
        <v>48</v>
      </c>
      <c r="R87" s="238">
        <v>82</v>
      </c>
      <c r="S87" s="169"/>
      <c r="T87" s="164"/>
      <c r="U87" s="169">
        <v>0</v>
      </c>
    </row>
    <row r="88" spans="1:21" ht="18" x14ac:dyDescent="0.3">
      <c r="A88" s="174" t="s">
        <v>182</v>
      </c>
      <c r="B88" s="239" t="s">
        <v>183</v>
      </c>
      <c r="C88" s="240">
        <v>4</v>
      </c>
      <c r="D88" s="241"/>
      <c r="E88" s="241"/>
      <c r="F88" s="241"/>
      <c r="G88" s="242"/>
      <c r="H88" s="243"/>
      <c r="I88" s="180">
        <v>154</v>
      </c>
      <c r="J88" s="181">
        <v>4</v>
      </c>
      <c r="K88" s="182">
        <f>SUM(N88:U88)</f>
        <v>142</v>
      </c>
      <c r="L88" s="181">
        <v>66</v>
      </c>
      <c r="M88" s="183"/>
      <c r="N88" s="184"/>
      <c r="O88" s="185"/>
      <c r="P88" s="244">
        <v>76</v>
      </c>
      <c r="Q88" s="245">
        <v>66</v>
      </c>
      <c r="R88" s="246"/>
      <c r="S88" s="185"/>
      <c r="T88" s="180"/>
      <c r="U88" s="185"/>
    </row>
    <row r="89" spans="1:21" ht="18" x14ac:dyDescent="0.3">
      <c r="A89" s="163" t="s">
        <v>184</v>
      </c>
      <c r="B89" s="231" t="s">
        <v>169</v>
      </c>
      <c r="C89" s="232"/>
      <c r="D89" s="233"/>
      <c r="E89" s="233"/>
      <c r="F89" s="233"/>
      <c r="G89" s="234"/>
      <c r="H89" s="235"/>
      <c r="I89" s="164"/>
      <c r="J89" s="165"/>
      <c r="K89" s="166">
        <f>SUM(N89:U89)</f>
        <v>72</v>
      </c>
      <c r="L89" s="165"/>
      <c r="M89" s="167"/>
      <c r="N89" s="168"/>
      <c r="O89" s="169"/>
      <c r="P89" s="164">
        <v>18</v>
      </c>
      <c r="Q89" s="167">
        <v>18</v>
      </c>
      <c r="R89" s="168">
        <v>36</v>
      </c>
      <c r="S89" s="169"/>
      <c r="T89" s="164"/>
      <c r="U89" s="169"/>
    </row>
    <row r="90" spans="1:21" ht="18" x14ac:dyDescent="0.3">
      <c r="A90" s="163" t="s">
        <v>185</v>
      </c>
      <c r="B90" s="231" t="s">
        <v>186</v>
      </c>
      <c r="C90" s="232"/>
      <c r="D90" s="233"/>
      <c r="E90" s="233"/>
      <c r="F90" s="233"/>
      <c r="G90" s="234"/>
      <c r="H90" s="235"/>
      <c r="I90" s="164"/>
      <c r="J90" s="165"/>
      <c r="K90" s="166">
        <f>SUM(N90:U90)</f>
        <v>180</v>
      </c>
      <c r="L90" s="165"/>
      <c r="M90" s="167"/>
      <c r="N90" s="168"/>
      <c r="O90" s="169"/>
      <c r="P90" s="164"/>
      <c r="Q90" s="167"/>
      <c r="R90" s="168">
        <v>180</v>
      </c>
      <c r="S90" s="121"/>
      <c r="T90" s="164"/>
      <c r="U90" s="169"/>
    </row>
    <row r="91" spans="1:21" ht="18" x14ac:dyDescent="0.3">
      <c r="A91" s="163" t="s">
        <v>187</v>
      </c>
      <c r="B91" s="231" t="s">
        <v>155</v>
      </c>
      <c r="C91" s="232">
        <v>5</v>
      </c>
      <c r="D91" s="233"/>
      <c r="E91" s="233"/>
      <c r="F91" s="233"/>
      <c r="G91" s="234"/>
      <c r="H91" s="235"/>
      <c r="I91" s="164">
        <v>12</v>
      </c>
      <c r="J91" s="165">
        <v>4</v>
      </c>
      <c r="K91" s="166"/>
      <c r="L91" s="165"/>
      <c r="M91" s="167"/>
      <c r="N91" s="168"/>
      <c r="O91" s="169"/>
      <c r="P91" s="164"/>
      <c r="Q91" s="167"/>
      <c r="R91" s="168"/>
      <c r="S91" s="121"/>
      <c r="T91" s="164"/>
      <c r="U91" s="169"/>
    </row>
    <row r="92" spans="1:21" ht="18" x14ac:dyDescent="0.3">
      <c r="A92" s="247"/>
      <c r="B92" s="248" t="s">
        <v>188</v>
      </c>
      <c r="C92" s="186"/>
      <c r="D92" s="187"/>
      <c r="E92" s="187"/>
      <c r="F92" s="187"/>
      <c r="G92" s="188"/>
      <c r="H92" s="189"/>
      <c r="I92" s="191">
        <f>I93+I64+I45+J100</f>
        <v>926</v>
      </c>
      <c r="J92" s="191">
        <f>J93+J64+J45</f>
        <v>10</v>
      </c>
      <c r="K92" s="191">
        <f>K93+K64+K45+J100</f>
        <v>900</v>
      </c>
      <c r="L92" s="191">
        <f t="shared" ref="L92:U92" si="19">L93+L64+L45</f>
        <v>202</v>
      </c>
      <c r="M92" s="192">
        <f t="shared" si="19"/>
        <v>0</v>
      </c>
      <c r="N92" s="193">
        <f t="shared" si="19"/>
        <v>0</v>
      </c>
      <c r="O92" s="194">
        <f t="shared" si="19"/>
        <v>0</v>
      </c>
      <c r="P92" s="190">
        <f t="shared" si="19"/>
        <v>274</v>
      </c>
      <c r="Q92" s="192">
        <f t="shared" si="19"/>
        <v>178</v>
      </c>
      <c r="R92" s="193">
        <f t="shared" si="19"/>
        <v>22</v>
      </c>
      <c r="S92" s="194">
        <f t="shared" si="19"/>
        <v>62</v>
      </c>
      <c r="T92" s="190">
        <f t="shared" si="19"/>
        <v>76</v>
      </c>
      <c r="U92" s="194">
        <f t="shared" si="19"/>
        <v>0</v>
      </c>
    </row>
    <row r="93" spans="1:21" ht="52.2" x14ac:dyDescent="0.3">
      <c r="A93" s="249" t="s">
        <v>189</v>
      </c>
      <c r="B93" s="250" t="s">
        <v>190</v>
      </c>
      <c r="C93" s="251"/>
      <c r="D93" s="252"/>
      <c r="E93" s="252"/>
      <c r="F93" s="252"/>
      <c r="G93" s="253"/>
      <c r="H93" s="254"/>
      <c r="I93" s="255">
        <f t="shared" ref="I93:U93" si="20">I94+I95</f>
        <v>168</v>
      </c>
      <c r="J93" s="256">
        <f t="shared" si="20"/>
        <v>0</v>
      </c>
      <c r="K93" s="256">
        <f t="shared" si="20"/>
        <v>168</v>
      </c>
      <c r="L93" s="256">
        <f t="shared" si="20"/>
        <v>68</v>
      </c>
      <c r="M93" s="257">
        <f t="shared" si="20"/>
        <v>0</v>
      </c>
      <c r="N93" s="258">
        <f t="shared" si="20"/>
        <v>0</v>
      </c>
      <c r="O93" s="259">
        <f t="shared" si="20"/>
        <v>0</v>
      </c>
      <c r="P93" s="260">
        <f t="shared" si="20"/>
        <v>42</v>
      </c>
      <c r="Q93" s="257">
        <f t="shared" si="20"/>
        <v>42</v>
      </c>
      <c r="R93" s="258">
        <f t="shared" si="20"/>
        <v>22</v>
      </c>
      <c r="S93" s="259">
        <f t="shared" si="20"/>
        <v>62</v>
      </c>
      <c r="T93" s="260">
        <f t="shared" si="20"/>
        <v>0</v>
      </c>
      <c r="U93" s="259">
        <f t="shared" si="20"/>
        <v>0</v>
      </c>
    </row>
    <row r="94" spans="1:21" ht="36" x14ac:dyDescent="0.3">
      <c r="A94" s="112" t="s">
        <v>191</v>
      </c>
      <c r="B94" s="113" t="s">
        <v>192</v>
      </c>
      <c r="C94" s="114"/>
      <c r="D94" s="115"/>
      <c r="E94" s="115"/>
      <c r="F94" s="115"/>
      <c r="G94" s="116"/>
      <c r="H94" s="117"/>
      <c r="I94" s="261">
        <f>J94+K94</f>
        <v>106</v>
      </c>
      <c r="J94" s="262"/>
      <c r="K94" s="263">
        <f>SUM(P94:U94)</f>
        <v>106</v>
      </c>
      <c r="L94" s="262">
        <v>48</v>
      </c>
      <c r="M94" s="237"/>
      <c r="N94" s="238"/>
      <c r="O94" s="264"/>
      <c r="P94" s="236">
        <v>42</v>
      </c>
      <c r="Q94" s="237">
        <v>42</v>
      </c>
      <c r="R94" s="238">
        <v>22</v>
      </c>
      <c r="S94" s="264"/>
      <c r="T94" s="236"/>
      <c r="U94" s="264"/>
    </row>
    <row r="95" spans="1:21" ht="36" x14ac:dyDescent="0.35">
      <c r="A95" s="112" t="s">
        <v>193</v>
      </c>
      <c r="B95" s="265" t="s">
        <v>194</v>
      </c>
      <c r="C95" s="266"/>
      <c r="D95" s="267"/>
      <c r="E95" s="267"/>
      <c r="F95" s="267"/>
      <c r="G95" s="268"/>
      <c r="H95" s="269"/>
      <c r="I95" s="261">
        <f>J95+K95</f>
        <v>62</v>
      </c>
      <c r="J95" s="262"/>
      <c r="K95" s="263">
        <f>SUM(P95:U95)</f>
        <v>62</v>
      </c>
      <c r="L95" s="262">
        <v>20</v>
      </c>
      <c r="M95" s="237"/>
      <c r="N95" s="238"/>
      <c r="O95" s="264"/>
      <c r="P95" s="236"/>
      <c r="Q95" s="237"/>
      <c r="R95" s="238"/>
      <c r="S95" s="264">
        <v>62</v>
      </c>
      <c r="T95" s="236"/>
      <c r="U95" s="264"/>
    </row>
    <row r="96" spans="1:21" ht="18" x14ac:dyDescent="0.35">
      <c r="A96" s="112" t="s">
        <v>195</v>
      </c>
      <c r="B96" s="270" t="s">
        <v>169</v>
      </c>
      <c r="C96" s="266"/>
      <c r="D96" s="267"/>
      <c r="E96" s="267"/>
      <c r="F96" s="267"/>
      <c r="G96" s="268"/>
      <c r="H96" s="269"/>
      <c r="I96" s="261">
        <f>J96+K96</f>
        <v>90</v>
      </c>
      <c r="J96" s="262"/>
      <c r="K96" s="263">
        <f>SUM(P96:U96)</f>
        <v>90</v>
      </c>
      <c r="L96" s="262"/>
      <c r="M96" s="237"/>
      <c r="N96" s="238"/>
      <c r="O96" s="264"/>
      <c r="P96" s="236"/>
      <c r="Q96" s="237">
        <v>18</v>
      </c>
      <c r="R96" s="238">
        <v>18</v>
      </c>
      <c r="S96" s="264">
        <v>54</v>
      </c>
      <c r="T96" s="236"/>
      <c r="U96" s="264"/>
    </row>
    <row r="97" spans="1:21" ht="18" x14ac:dyDescent="0.35">
      <c r="A97" s="112" t="s">
        <v>196</v>
      </c>
      <c r="B97" s="270" t="s">
        <v>186</v>
      </c>
      <c r="C97" s="266"/>
      <c r="D97" s="267"/>
      <c r="E97" s="267"/>
      <c r="F97" s="267"/>
      <c r="G97" s="268"/>
      <c r="H97" s="269"/>
      <c r="I97" s="261">
        <f>J97+K97</f>
        <v>108</v>
      </c>
      <c r="J97" s="262"/>
      <c r="K97" s="263">
        <f>SUM(P97:U97)</f>
        <v>108</v>
      </c>
      <c r="L97" s="262"/>
      <c r="M97" s="237"/>
      <c r="N97" s="238"/>
      <c r="O97" s="264"/>
      <c r="P97" s="236"/>
      <c r="Q97" s="237"/>
      <c r="R97" s="238"/>
      <c r="S97" s="264">
        <v>108</v>
      </c>
      <c r="T97" s="236"/>
      <c r="U97" s="264"/>
    </row>
    <row r="98" spans="1:21" ht="18.600000000000001" thickBot="1" x14ac:dyDescent="0.4">
      <c r="A98" s="271" t="s">
        <v>197</v>
      </c>
      <c r="B98" s="272" t="s">
        <v>155</v>
      </c>
      <c r="C98" s="266">
        <v>8</v>
      </c>
      <c r="D98" s="267"/>
      <c r="E98" s="267"/>
      <c r="F98" s="267"/>
      <c r="G98" s="268"/>
      <c r="H98" s="269"/>
      <c r="I98" s="261">
        <v>12</v>
      </c>
      <c r="J98" s="262">
        <v>4</v>
      </c>
      <c r="K98" s="263"/>
      <c r="L98" s="262"/>
      <c r="M98" s="237"/>
      <c r="N98" s="238"/>
      <c r="O98" s="264"/>
      <c r="P98" s="236"/>
      <c r="Q98" s="237"/>
      <c r="R98" s="238"/>
      <c r="S98" s="264"/>
      <c r="T98" s="236"/>
      <c r="U98" s="264"/>
    </row>
    <row r="99" spans="1:21" ht="18" thickBot="1" x14ac:dyDescent="0.35">
      <c r="A99" s="273"/>
      <c r="B99" s="274" t="s">
        <v>198</v>
      </c>
      <c r="C99" s="275"/>
      <c r="D99" s="276"/>
      <c r="E99" s="276"/>
      <c r="F99" s="276"/>
      <c r="G99" s="277"/>
      <c r="H99" s="278"/>
      <c r="I99" s="279">
        <f t="shared" ref="I99:U99" si="21">I33+I92</f>
        <v>3088</v>
      </c>
      <c r="J99" s="280">
        <f t="shared" si="21"/>
        <v>24</v>
      </c>
      <c r="K99" s="280">
        <f t="shared" si="21"/>
        <v>3024</v>
      </c>
      <c r="L99" s="280">
        <f t="shared" si="21"/>
        <v>1118</v>
      </c>
      <c r="M99" s="281">
        <f t="shared" si="21"/>
        <v>60</v>
      </c>
      <c r="N99" s="282">
        <f t="shared" si="21"/>
        <v>0</v>
      </c>
      <c r="O99" s="283">
        <f t="shared" si="21"/>
        <v>0</v>
      </c>
      <c r="P99" s="279">
        <f t="shared" si="21"/>
        <v>576</v>
      </c>
      <c r="Q99" s="281">
        <f t="shared" si="21"/>
        <v>756</v>
      </c>
      <c r="R99" s="282">
        <f t="shared" si="21"/>
        <v>306</v>
      </c>
      <c r="S99" s="283">
        <f t="shared" si="21"/>
        <v>540</v>
      </c>
      <c r="T99" s="279">
        <f t="shared" si="21"/>
        <v>558</v>
      </c>
      <c r="U99" s="283">
        <f t="shared" si="21"/>
        <v>0</v>
      </c>
    </row>
    <row r="100" spans="1:21" ht="18" x14ac:dyDescent="0.3">
      <c r="A100" s="400" t="s">
        <v>199</v>
      </c>
      <c r="B100" s="401" t="s">
        <v>169</v>
      </c>
      <c r="C100" s="376" t="s">
        <v>200</v>
      </c>
      <c r="D100" s="377"/>
      <c r="E100" s="377"/>
      <c r="F100" s="377"/>
      <c r="G100" s="377"/>
      <c r="H100" s="378"/>
      <c r="I100" s="385">
        <f>K100+K102</f>
        <v>900</v>
      </c>
      <c r="J100" s="388">
        <f>K101+K103</f>
        <v>288</v>
      </c>
      <c r="K100" s="284">
        <f>SUM(N100:U100)</f>
        <v>252</v>
      </c>
      <c r="L100" s="285"/>
      <c r="M100" s="286"/>
      <c r="N100" s="287">
        <f>N68+N78+N89</f>
        <v>0</v>
      </c>
      <c r="O100" s="288">
        <f>O68+O78+O89</f>
        <v>0</v>
      </c>
      <c r="P100" s="289">
        <f t="shared" ref="P100:U100" si="22">P68+P78+P89+P96-P101</f>
        <v>36</v>
      </c>
      <c r="Q100" s="286">
        <f t="shared" si="22"/>
        <v>54</v>
      </c>
      <c r="R100" s="290">
        <f t="shared" si="22"/>
        <v>54</v>
      </c>
      <c r="S100" s="291">
        <f t="shared" si="22"/>
        <v>54</v>
      </c>
      <c r="T100" s="289">
        <f t="shared" si="22"/>
        <v>54</v>
      </c>
      <c r="U100" s="291">
        <f t="shared" si="22"/>
        <v>0</v>
      </c>
    </row>
    <row r="101" spans="1:21" ht="18" x14ac:dyDescent="0.3">
      <c r="A101" s="390"/>
      <c r="B101" s="392"/>
      <c r="C101" s="379"/>
      <c r="D101" s="380"/>
      <c r="E101" s="380"/>
      <c r="F101" s="380"/>
      <c r="G101" s="380"/>
      <c r="H101" s="381"/>
      <c r="I101" s="386"/>
      <c r="J101" s="389"/>
      <c r="K101" s="292">
        <f>SUM(N101:U101)</f>
        <v>108</v>
      </c>
      <c r="L101" s="118"/>
      <c r="M101" s="119"/>
      <c r="N101" s="293"/>
      <c r="O101" s="294"/>
      <c r="P101" s="295"/>
      <c r="Q101" s="296">
        <v>18</v>
      </c>
      <c r="R101" s="297">
        <v>36</v>
      </c>
      <c r="S101" s="298">
        <f>S96</f>
        <v>54</v>
      </c>
      <c r="T101" s="299">
        <f>T96</f>
        <v>0</v>
      </c>
      <c r="U101" s="300">
        <f>U96</f>
        <v>0</v>
      </c>
    </row>
    <row r="102" spans="1:21" ht="18" x14ac:dyDescent="0.3">
      <c r="A102" s="390" t="s">
        <v>201</v>
      </c>
      <c r="B102" s="392" t="s">
        <v>202</v>
      </c>
      <c r="C102" s="379"/>
      <c r="D102" s="380"/>
      <c r="E102" s="380"/>
      <c r="F102" s="380"/>
      <c r="G102" s="380"/>
      <c r="H102" s="381"/>
      <c r="I102" s="386"/>
      <c r="J102" s="389"/>
      <c r="K102" s="51">
        <f>SUM(N102:U102)</f>
        <v>648</v>
      </c>
      <c r="L102" s="118"/>
      <c r="M102" s="119"/>
      <c r="N102" s="293">
        <f>N69+N74+N79+N83+N90</f>
        <v>0</v>
      </c>
      <c r="O102" s="294">
        <f>O69+O74+O79+O83+O90</f>
        <v>0</v>
      </c>
      <c r="P102" s="301">
        <f t="shared" ref="P102:U102" si="23">P69+P74+P79+P83+P90+P97-P103</f>
        <v>0</v>
      </c>
      <c r="Q102" s="302">
        <f t="shared" si="23"/>
        <v>0</v>
      </c>
      <c r="R102" s="120">
        <f t="shared" si="23"/>
        <v>108</v>
      </c>
      <c r="S102" s="121">
        <f t="shared" si="23"/>
        <v>180</v>
      </c>
      <c r="T102" s="301">
        <f t="shared" si="23"/>
        <v>0</v>
      </c>
      <c r="U102" s="121">
        <f t="shared" si="23"/>
        <v>360</v>
      </c>
    </row>
    <row r="103" spans="1:21" ht="18" x14ac:dyDescent="0.3">
      <c r="A103" s="391"/>
      <c r="B103" s="393"/>
      <c r="C103" s="382"/>
      <c r="D103" s="383"/>
      <c r="E103" s="383"/>
      <c r="F103" s="383"/>
      <c r="G103" s="383"/>
      <c r="H103" s="384"/>
      <c r="I103" s="387"/>
      <c r="J103" s="389"/>
      <c r="K103" s="292">
        <f>SUM(N103:U103)</f>
        <v>180</v>
      </c>
      <c r="L103" s="118"/>
      <c r="M103" s="119"/>
      <c r="N103" s="293"/>
      <c r="O103" s="294"/>
      <c r="P103" s="299"/>
      <c r="Q103" s="296"/>
      <c r="R103" s="297">
        <v>72</v>
      </c>
      <c r="S103" s="298"/>
      <c r="T103" s="299"/>
      <c r="U103" s="298">
        <v>108</v>
      </c>
    </row>
    <row r="104" spans="1:21" ht="18" x14ac:dyDescent="0.3">
      <c r="A104" s="303" t="s">
        <v>203</v>
      </c>
      <c r="B104" s="304" t="s">
        <v>204</v>
      </c>
      <c r="C104" s="361" t="s">
        <v>205</v>
      </c>
      <c r="D104" s="362"/>
      <c r="E104" s="362"/>
      <c r="F104" s="362"/>
      <c r="G104" s="362"/>
      <c r="H104" s="363"/>
      <c r="I104" s="59">
        <v>144</v>
      </c>
      <c r="J104" s="118"/>
      <c r="K104" s="51"/>
      <c r="L104" s="118"/>
      <c r="M104" s="119"/>
      <c r="N104" s="293"/>
      <c r="O104" s="294"/>
      <c r="P104" s="301"/>
      <c r="Q104" s="302"/>
      <c r="R104" s="293"/>
      <c r="S104" s="294"/>
      <c r="T104" s="301"/>
      <c r="U104" s="294">
        <v>144</v>
      </c>
    </row>
    <row r="105" spans="1:21" ht="18" x14ac:dyDescent="0.3">
      <c r="A105" s="303" t="s">
        <v>206</v>
      </c>
      <c r="B105" s="304" t="s">
        <v>207</v>
      </c>
      <c r="C105" s="361" t="s">
        <v>208</v>
      </c>
      <c r="D105" s="362"/>
      <c r="E105" s="362"/>
      <c r="F105" s="362"/>
      <c r="G105" s="362"/>
      <c r="H105" s="363"/>
      <c r="I105" s="59">
        <v>216</v>
      </c>
      <c r="J105" s="118"/>
      <c r="K105" s="51"/>
      <c r="L105" s="118"/>
      <c r="M105" s="119"/>
      <c r="N105" s="293"/>
      <c r="O105" s="294">
        <v>72</v>
      </c>
      <c r="P105" s="301"/>
      <c r="Q105" s="302">
        <v>36</v>
      </c>
      <c r="R105" s="293">
        <v>36</v>
      </c>
      <c r="S105" s="294">
        <v>36</v>
      </c>
      <c r="T105" s="301"/>
      <c r="U105" s="294">
        <v>72</v>
      </c>
    </row>
    <row r="106" spans="1:21" ht="18" x14ac:dyDescent="0.3">
      <c r="A106" s="303" t="s">
        <v>209</v>
      </c>
      <c r="B106" s="304" t="s">
        <v>210</v>
      </c>
      <c r="C106" s="361" t="s">
        <v>211</v>
      </c>
      <c r="D106" s="362"/>
      <c r="E106" s="362"/>
      <c r="F106" s="362"/>
      <c r="G106" s="362"/>
      <c r="H106" s="363"/>
      <c r="I106" s="59">
        <v>216</v>
      </c>
      <c r="J106" s="118"/>
      <c r="K106" s="51"/>
      <c r="L106" s="118"/>
      <c r="M106" s="119"/>
      <c r="N106" s="293"/>
      <c r="O106" s="294"/>
      <c r="P106" s="301"/>
      <c r="Q106" s="302"/>
      <c r="R106" s="293"/>
      <c r="S106" s="294"/>
      <c r="T106" s="301"/>
      <c r="U106" s="294">
        <v>216</v>
      </c>
    </row>
    <row r="107" spans="1:21" ht="18" x14ac:dyDescent="0.3">
      <c r="A107" s="305" t="s">
        <v>212</v>
      </c>
      <c r="B107" s="306" t="s">
        <v>213</v>
      </c>
      <c r="C107" s="364" t="s">
        <v>205</v>
      </c>
      <c r="D107" s="365"/>
      <c r="E107" s="365"/>
      <c r="F107" s="365"/>
      <c r="G107" s="365"/>
      <c r="H107" s="366"/>
      <c r="I107" s="59">
        <v>144</v>
      </c>
      <c r="J107" s="118"/>
      <c r="K107" s="51"/>
      <c r="L107" s="118"/>
      <c r="M107" s="119"/>
      <c r="N107" s="120"/>
      <c r="O107" s="121"/>
      <c r="P107" s="59"/>
      <c r="Q107" s="119"/>
      <c r="R107" s="120"/>
      <c r="S107" s="121"/>
      <c r="T107" s="59"/>
      <c r="U107" s="121">
        <v>144</v>
      </c>
    </row>
    <row r="108" spans="1:21" ht="18.600000000000001" thickBot="1" x14ac:dyDescent="0.35">
      <c r="A108" s="307" t="s">
        <v>214</v>
      </c>
      <c r="B108" s="308" t="s">
        <v>215</v>
      </c>
      <c r="C108" s="367" t="s">
        <v>216</v>
      </c>
      <c r="D108" s="368"/>
      <c r="E108" s="368"/>
      <c r="F108" s="368"/>
      <c r="G108" s="368"/>
      <c r="H108" s="369"/>
      <c r="I108" s="309">
        <v>72</v>
      </c>
      <c r="J108" s="310"/>
      <c r="K108" s="311"/>
      <c r="L108" s="310"/>
      <c r="M108" s="312"/>
      <c r="N108" s="313"/>
      <c r="O108" s="314"/>
      <c r="P108" s="309"/>
      <c r="Q108" s="312"/>
      <c r="R108" s="313"/>
      <c r="S108" s="314"/>
      <c r="T108" s="309"/>
      <c r="U108" s="314">
        <v>72</v>
      </c>
    </row>
    <row r="109" spans="1:21" ht="18" thickBot="1" x14ac:dyDescent="0.35">
      <c r="A109" s="315"/>
      <c r="B109" s="316" t="s">
        <v>217</v>
      </c>
      <c r="C109" s="370"/>
      <c r="D109" s="371"/>
      <c r="E109" s="371"/>
      <c r="F109" s="371"/>
      <c r="G109" s="371"/>
      <c r="H109" s="372"/>
      <c r="I109" s="373">
        <f>IF(M37&gt;0,(#REF!+M100+M102)/M37,0)</f>
        <v>0</v>
      </c>
      <c r="J109" s="374"/>
      <c r="K109" s="374"/>
      <c r="L109" s="374"/>
      <c r="M109" s="375"/>
      <c r="N109" s="317">
        <f>(N105+N110+N111+N112+N113)/17</f>
        <v>36</v>
      </c>
      <c r="O109" s="318">
        <f>(O105+O110+O111+O112+O113)/24</f>
        <v>39</v>
      </c>
      <c r="P109" s="319">
        <f>(P105+P110+P111+P112+P113)/17</f>
        <v>36</v>
      </c>
      <c r="Q109" s="320">
        <f>(Q105+Q110+Q111+Q112+Q113)/24</f>
        <v>36</v>
      </c>
      <c r="R109" s="317">
        <f>(R105+R110+R111+R112+R113)/17</f>
        <v>36</v>
      </c>
      <c r="S109" s="318">
        <f>(S105+S110+S111+S112+S113)/24</f>
        <v>36</v>
      </c>
      <c r="T109" s="319">
        <f>(T105+T110+T111+T112+T113)/17</f>
        <v>36</v>
      </c>
      <c r="U109" s="318">
        <f>(U105+U110+U111+U112+U113+U106)/25</f>
        <v>36</v>
      </c>
    </row>
    <row r="110" spans="1:21" ht="18" x14ac:dyDescent="0.3">
      <c r="A110" s="347" t="s">
        <v>218</v>
      </c>
      <c r="B110" s="348"/>
      <c r="C110" s="347" t="s">
        <v>219</v>
      </c>
      <c r="D110" s="349"/>
      <c r="E110" s="349"/>
      <c r="F110" s="349"/>
      <c r="G110" s="349"/>
      <c r="H110" s="348"/>
      <c r="I110" s="356" t="s">
        <v>220</v>
      </c>
      <c r="J110" s="357"/>
      <c r="K110" s="357"/>
      <c r="L110" s="357"/>
      <c r="M110" s="358"/>
      <c r="N110" s="287">
        <f t="shared" ref="N110:U110" si="24">N14+N34+N39+N43+N92</f>
        <v>612</v>
      </c>
      <c r="O110" s="288">
        <f t="shared" si="24"/>
        <v>864</v>
      </c>
      <c r="P110" s="321">
        <f t="shared" si="24"/>
        <v>576</v>
      </c>
      <c r="Q110" s="322">
        <f t="shared" si="24"/>
        <v>756</v>
      </c>
      <c r="R110" s="323">
        <f t="shared" si="24"/>
        <v>306</v>
      </c>
      <c r="S110" s="324">
        <f t="shared" si="24"/>
        <v>540</v>
      </c>
      <c r="T110" s="321">
        <f t="shared" si="24"/>
        <v>558</v>
      </c>
      <c r="U110" s="288">
        <f t="shared" si="24"/>
        <v>0</v>
      </c>
    </row>
    <row r="111" spans="1:21" ht="18" x14ac:dyDescent="0.3">
      <c r="A111" s="342" t="s">
        <v>221</v>
      </c>
      <c r="B111" s="343"/>
      <c r="C111" s="350"/>
      <c r="D111" s="351"/>
      <c r="E111" s="351"/>
      <c r="F111" s="351"/>
      <c r="G111" s="351"/>
      <c r="H111" s="352"/>
      <c r="I111" s="339" t="s">
        <v>222</v>
      </c>
      <c r="J111" s="340"/>
      <c r="K111" s="340"/>
      <c r="L111" s="340"/>
      <c r="M111" s="341"/>
      <c r="N111" s="293">
        <f t="shared" ref="N111:U111" si="25">N100+N101</f>
        <v>0</v>
      </c>
      <c r="O111" s="294">
        <f t="shared" si="25"/>
        <v>0</v>
      </c>
      <c r="P111" s="301">
        <f>P100+P101</f>
        <v>36</v>
      </c>
      <c r="Q111" s="302">
        <f>Q100+Q101</f>
        <v>72</v>
      </c>
      <c r="R111" s="293">
        <f t="shared" si="25"/>
        <v>90</v>
      </c>
      <c r="S111" s="294">
        <f t="shared" si="25"/>
        <v>108</v>
      </c>
      <c r="T111" s="301">
        <f t="shared" si="25"/>
        <v>54</v>
      </c>
      <c r="U111" s="294">
        <f t="shared" si="25"/>
        <v>0</v>
      </c>
    </row>
    <row r="112" spans="1:21" ht="18" x14ac:dyDescent="0.3">
      <c r="A112" s="359" t="s">
        <v>210</v>
      </c>
      <c r="B112" s="360"/>
      <c r="C112" s="350"/>
      <c r="D112" s="351"/>
      <c r="E112" s="351"/>
      <c r="F112" s="351"/>
      <c r="G112" s="351"/>
      <c r="H112" s="352"/>
      <c r="I112" s="339" t="s">
        <v>223</v>
      </c>
      <c r="J112" s="340"/>
      <c r="K112" s="340"/>
      <c r="L112" s="340"/>
      <c r="M112" s="341"/>
      <c r="N112" s="293">
        <f>N102+N103</f>
        <v>0</v>
      </c>
      <c r="O112" s="294">
        <f>O102+O103</f>
        <v>0</v>
      </c>
      <c r="P112" s="301">
        <f t="shared" ref="P112:U112" si="26">P102+P103</f>
        <v>0</v>
      </c>
      <c r="Q112" s="302">
        <f t="shared" si="26"/>
        <v>0</v>
      </c>
      <c r="R112" s="293">
        <f>R102+R103</f>
        <v>180</v>
      </c>
      <c r="S112" s="294">
        <f t="shared" si="26"/>
        <v>180</v>
      </c>
      <c r="T112" s="301">
        <f t="shared" si="26"/>
        <v>0</v>
      </c>
      <c r="U112" s="294">
        <f t="shared" si="26"/>
        <v>468</v>
      </c>
    </row>
    <row r="113" spans="1:21" ht="18" x14ac:dyDescent="0.3">
      <c r="A113" s="342" t="s">
        <v>224</v>
      </c>
      <c r="B113" s="343"/>
      <c r="C113" s="350"/>
      <c r="D113" s="351"/>
      <c r="E113" s="351"/>
      <c r="F113" s="351"/>
      <c r="G113" s="351"/>
      <c r="H113" s="352"/>
      <c r="I113" s="339" t="s">
        <v>225</v>
      </c>
      <c r="J113" s="340"/>
      <c r="K113" s="340"/>
      <c r="L113" s="340"/>
      <c r="M113" s="341"/>
      <c r="N113" s="293"/>
      <c r="O113" s="294"/>
      <c r="P113" s="301"/>
      <c r="Q113" s="302"/>
      <c r="R113" s="293"/>
      <c r="S113" s="294"/>
      <c r="T113" s="325"/>
      <c r="U113" s="326">
        <v>144</v>
      </c>
    </row>
    <row r="114" spans="1:21" ht="18" x14ac:dyDescent="0.3">
      <c r="A114" s="342" t="s">
        <v>226</v>
      </c>
      <c r="B114" s="343"/>
      <c r="C114" s="350"/>
      <c r="D114" s="351"/>
      <c r="E114" s="351"/>
      <c r="F114" s="351"/>
      <c r="G114" s="351"/>
      <c r="H114" s="352"/>
      <c r="I114" s="339" t="s">
        <v>227</v>
      </c>
      <c r="J114" s="340"/>
      <c r="K114" s="340"/>
      <c r="L114" s="340"/>
      <c r="M114" s="341"/>
      <c r="N114" s="327">
        <v>0</v>
      </c>
      <c r="O114" s="328">
        <v>3</v>
      </c>
      <c r="P114" s="325">
        <v>1</v>
      </c>
      <c r="Q114" s="329">
        <f>COUNTIF($E$25:$E$100,4)</f>
        <v>0</v>
      </c>
      <c r="R114" s="330">
        <f>COUNTIF($E$34:$E$100,5)</f>
        <v>0</v>
      </c>
      <c r="S114" s="326">
        <f>COUNTIF($E$37:$E$111,6)</f>
        <v>0</v>
      </c>
      <c r="T114" s="325">
        <f>COUNTIF($E$17:$E$100,7)</f>
        <v>0</v>
      </c>
      <c r="U114" s="326">
        <f>COUNTIF($E$17:$E$99,8)</f>
        <v>0</v>
      </c>
    </row>
    <row r="115" spans="1:21" ht="18" x14ac:dyDescent="0.3">
      <c r="A115" s="342" t="s">
        <v>228</v>
      </c>
      <c r="B115" s="343"/>
      <c r="C115" s="350"/>
      <c r="D115" s="351"/>
      <c r="E115" s="351"/>
      <c r="F115" s="351"/>
      <c r="G115" s="351"/>
      <c r="H115" s="352"/>
      <c r="I115" s="339" t="s">
        <v>229</v>
      </c>
      <c r="J115" s="340"/>
      <c r="K115" s="340"/>
      <c r="L115" s="340"/>
      <c r="M115" s="341"/>
      <c r="N115" s="327">
        <v>0</v>
      </c>
      <c r="O115" s="328">
        <v>9</v>
      </c>
      <c r="P115" s="325">
        <f>COUNTIF($F$33:$F$111,3)</f>
        <v>0</v>
      </c>
      <c r="Q115" s="329">
        <f>COUNTIF($F$17:$F$100,4)+1</f>
        <v>1</v>
      </c>
      <c r="R115" s="330">
        <f>COUNTIF($F$17:$F$99,5)</f>
        <v>1</v>
      </c>
      <c r="S115" s="326">
        <f>COUNTIF($F$37:$F$111,6)+1</f>
        <v>1</v>
      </c>
      <c r="T115" s="325">
        <f>COUNTIF($F$16:$F$99,7)</f>
        <v>2</v>
      </c>
      <c r="U115" s="326">
        <f>COUNTIF($F$17:$F$100,8)</f>
        <v>0</v>
      </c>
    </row>
    <row r="116" spans="1:21" ht="18.600000000000001" thickBot="1" x14ac:dyDescent="0.4">
      <c r="A116" s="331" t="s">
        <v>230</v>
      </c>
      <c r="B116" s="332"/>
      <c r="C116" s="353"/>
      <c r="D116" s="354"/>
      <c r="E116" s="354"/>
      <c r="F116" s="354"/>
      <c r="G116" s="354"/>
      <c r="H116" s="355"/>
      <c r="I116" s="344" t="s">
        <v>231</v>
      </c>
      <c r="J116" s="345"/>
      <c r="K116" s="345"/>
      <c r="L116" s="345"/>
      <c r="M116" s="346"/>
      <c r="N116" s="333">
        <v>1</v>
      </c>
      <c r="O116" s="334"/>
      <c r="P116" s="335"/>
      <c r="Q116" s="336"/>
      <c r="R116" s="337">
        <v>1</v>
      </c>
      <c r="S116" s="338">
        <f>COUNTIF($G$37:$G$100,6)</f>
        <v>0</v>
      </c>
      <c r="T116" s="335">
        <f>COUNTIF(W5:W95,7)</f>
        <v>0</v>
      </c>
      <c r="U116" s="338">
        <f>COUNTIF(W5:W95,8)</f>
        <v>0</v>
      </c>
    </row>
  </sheetData>
  <mergeCells count="61">
    <mergeCell ref="N8:U8"/>
    <mergeCell ref="A1:U1"/>
    <mergeCell ref="A2:U2"/>
    <mergeCell ref="A3:U3"/>
    <mergeCell ref="A4:U4"/>
    <mergeCell ref="A5:U5"/>
    <mergeCell ref="N9:U9"/>
    <mergeCell ref="C10:C12"/>
    <mergeCell ref="D10:D12"/>
    <mergeCell ref="E10:E12"/>
    <mergeCell ref="F10:F12"/>
    <mergeCell ref="G10:G12"/>
    <mergeCell ref="A44:A45"/>
    <mergeCell ref="B44:B45"/>
    <mergeCell ref="H10:H12"/>
    <mergeCell ref="I10:I12"/>
    <mergeCell ref="J10:J12"/>
    <mergeCell ref="A9:A12"/>
    <mergeCell ref="B9:B12"/>
    <mergeCell ref="C9:H9"/>
    <mergeCell ref="I9:M9"/>
    <mergeCell ref="R10:S10"/>
    <mergeCell ref="T10:U10"/>
    <mergeCell ref="K11:K12"/>
    <mergeCell ref="L11:L12"/>
    <mergeCell ref="M11:M12"/>
    <mergeCell ref="K10:M10"/>
    <mergeCell ref="N10:O10"/>
    <mergeCell ref="P10:Q10"/>
    <mergeCell ref="A63:A64"/>
    <mergeCell ref="B63:B64"/>
    <mergeCell ref="A85:A86"/>
    <mergeCell ref="B85:B86"/>
    <mergeCell ref="A100:A101"/>
    <mergeCell ref="B100:B101"/>
    <mergeCell ref="I109:M109"/>
    <mergeCell ref="C100:H103"/>
    <mergeCell ref="I100:I103"/>
    <mergeCell ref="J100:J103"/>
    <mergeCell ref="A102:A103"/>
    <mergeCell ref="B102:B103"/>
    <mergeCell ref="C104:H104"/>
    <mergeCell ref="C105:H105"/>
    <mergeCell ref="C106:H106"/>
    <mergeCell ref="C107:H107"/>
    <mergeCell ref="C108:H108"/>
    <mergeCell ref="C109:H109"/>
    <mergeCell ref="I114:M114"/>
    <mergeCell ref="A115:B115"/>
    <mergeCell ref="I115:M115"/>
    <mergeCell ref="I116:M116"/>
    <mergeCell ref="A110:B110"/>
    <mergeCell ref="C110:H116"/>
    <mergeCell ref="I110:M110"/>
    <mergeCell ref="A111:B111"/>
    <mergeCell ref="I111:M111"/>
    <mergeCell ref="A112:B112"/>
    <mergeCell ref="I112:M112"/>
    <mergeCell ref="A113:B113"/>
    <mergeCell ref="I113:M113"/>
    <mergeCell ref="A114:B114"/>
  </mergeCells>
  <conditionalFormatting sqref="N109:U109 I109 I101 I114:M116 I104:U108 K101:U103 I110:U113 I65:U100 P114:U116 S16:T23 S25:T32 I33:U63 I14:U15">
    <cfRule type="cellIs" dxfId="9" priority="8" stopIfTrue="1" operator="equal">
      <formula>0</formula>
    </cfRule>
  </conditionalFormatting>
  <conditionalFormatting sqref="P46:T56 N94:T98 M93:U93 P87:R88">
    <cfRule type="cellIs" dxfId="8" priority="9" stopIfTrue="1" operator="equal">
      <formula>0</formula>
    </cfRule>
  </conditionalFormatting>
  <conditionalFormatting sqref="T109:U112 N109:S113 I109">
    <cfRule type="expression" dxfId="7" priority="7" stopIfTrue="1">
      <formula>"S6=0"</formula>
    </cfRule>
  </conditionalFormatting>
  <conditionalFormatting sqref="N114:O116 S16:U32">
    <cfRule type="cellIs" dxfId="6" priority="6" stopIfTrue="1" operator="equal">
      <formula>0</formula>
    </cfRule>
  </conditionalFormatting>
  <conditionalFormatting sqref="Q16:R32 I29:M29 J16:M28 J30:J32 L30:M32">
    <cfRule type="cellIs" dxfId="5" priority="5" stopIfTrue="1" operator="equal">
      <formula>0</formula>
    </cfRule>
  </conditionalFormatting>
  <conditionalFormatting sqref="P16:P32">
    <cfRule type="cellIs" dxfId="4" priority="10" stopIfTrue="1" operator="equal">
      <formula>0</formula>
    </cfRule>
  </conditionalFormatting>
  <conditionalFormatting sqref="N16:O32">
    <cfRule type="cellIs" dxfId="3" priority="4" stopIfTrue="1" operator="equal">
      <formula>0</formula>
    </cfRule>
  </conditionalFormatting>
  <conditionalFormatting sqref="I16:I28">
    <cfRule type="cellIs" dxfId="2" priority="3" stopIfTrue="1" operator="equal">
      <formula>0</formula>
    </cfRule>
  </conditionalFormatting>
  <conditionalFormatting sqref="I30:I32">
    <cfRule type="cellIs" dxfId="1" priority="2" stopIfTrue="1" operator="equal">
      <formula>0</formula>
    </cfRule>
  </conditionalFormatting>
  <conditionalFormatting sqref="K30:K3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Сергеевич Сысолятин</dc:creator>
  <cp:lastModifiedBy>Никита Сергеевич Сысолятин</cp:lastModifiedBy>
  <dcterms:created xsi:type="dcterms:W3CDTF">2023-07-05T08:41:17Z</dcterms:created>
  <dcterms:modified xsi:type="dcterms:W3CDTF">2023-09-29T06:05:35Z</dcterms:modified>
</cp:coreProperties>
</file>